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210" windowWidth="13740" windowHeight="9660" activeTab="1"/>
  </bookViews>
  <sheets>
    <sheet name="Hauptstelle" sheetId="1" r:id="rId1"/>
    <sheet name="Sachbücher Hauptstelle" sheetId="2" r:id="rId2"/>
    <sheet name="Zweigstelle_1" sheetId="3" r:id="rId3"/>
    <sheet name="Zweigstelle_2" sheetId="4" r:id="rId4"/>
    <sheet name="Zweigstelle_3" sheetId="5" r:id="rId5"/>
    <sheet name="Zweigstelle_4" sheetId="6" r:id="rId6"/>
    <sheet name="Zweigstelle_5" sheetId="7" r:id="rId7"/>
    <sheet name="Zweigstelle_6" sheetId="8" r:id="rId8"/>
    <sheet name="Zweigstelle_7" sheetId="9" r:id="rId9"/>
    <sheet name="Zweigstelle_8" sheetId="10" r:id="rId10"/>
    <sheet name="Zweigstelle_9" sheetId="11" r:id="rId11"/>
  </sheets>
  <definedNames>
    <definedName name="Bestandsblöcke">#REF!</definedName>
    <definedName name="SachliteraturBibliotheken">#REF!</definedName>
  </definedNames>
  <calcPr fullCalcOnLoad="1"/>
</workbook>
</file>

<file path=xl/sharedStrings.xml><?xml version="1.0" encoding="utf-8"?>
<sst xmlns="http://schemas.openxmlformats.org/spreadsheetml/2006/main" count="689" uniqueCount="132">
  <si>
    <t>Sachbücher</t>
  </si>
  <si>
    <t>Belletristische Bücher</t>
  </si>
  <si>
    <t>Kinder- und Jugendbücher</t>
  </si>
  <si>
    <t>Fremdsprachige Bücher</t>
  </si>
  <si>
    <t>Medienpakete</t>
  </si>
  <si>
    <t>Noten</t>
  </si>
  <si>
    <t>Karten</t>
  </si>
  <si>
    <t>Summe</t>
  </si>
  <si>
    <t>Ausleihen</t>
  </si>
  <si>
    <t>Zweigstelle 1</t>
  </si>
  <si>
    <t>Zweigstelle 2</t>
  </si>
  <si>
    <t>Zweigstelle 3</t>
  </si>
  <si>
    <t>Zweigstelle 4</t>
  </si>
  <si>
    <t>Zweigstelle 5</t>
  </si>
  <si>
    <t>Zweigstelle 6</t>
  </si>
  <si>
    <t>Zweigstelle 7</t>
  </si>
  <si>
    <t>Zweigstelle 8</t>
  </si>
  <si>
    <t>Zweigstelle 9</t>
  </si>
  <si>
    <t>R</t>
  </si>
  <si>
    <t>Bestand</t>
  </si>
  <si>
    <t>Hauptstelle</t>
  </si>
  <si>
    <t>CD Musik</t>
  </si>
  <si>
    <t>CD Belletristik</t>
  </si>
  <si>
    <t>CD Kinder u. Jugend</t>
  </si>
  <si>
    <t>MC Musik</t>
  </si>
  <si>
    <t>MC Belletristik</t>
  </si>
  <si>
    <t>MC Kinder u. Jugend</t>
  </si>
  <si>
    <t>CD-ROM Sachinfo</t>
  </si>
  <si>
    <t>CD-ROM K+J</t>
  </si>
  <si>
    <t>CD-ROM Spiele</t>
  </si>
  <si>
    <t>Spiele konventionell</t>
  </si>
  <si>
    <t>DVD Special Interest</t>
  </si>
  <si>
    <t>VHS-Video Special Interest</t>
  </si>
  <si>
    <t>DVD K+J</t>
  </si>
  <si>
    <t>DVD Spielfilme</t>
  </si>
  <si>
    <t>VHS-Video K+J</t>
  </si>
  <si>
    <t>VHS-Video Spielfilme</t>
  </si>
  <si>
    <t>Interessenkreis 1</t>
  </si>
  <si>
    <t>Interessenkreis 2</t>
  </si>
  <si>
    <t>Interessenkreis 3</t>
  </si>
  <si>
    <t>Interessenkreis 4</t>
  </si>
  <si>
    <t>Interessenkreis 5</t>
  </si>
  <si>
    <t>Interessenkreis 6</t>
  </si>
  <si>
    <t>Interessenkreis 7</t>
  </si>
  <si>
    <t>Interessenkreis 8</t>
  </si>
  <si>
    <t>Interessenkreis 9</t>
  </si>
  <si>
    <t>Interessenkreis 10</t>
  </si>
  <si>
    <t>N.N. 1</t>
  </si>
  <si>
    <t>N.N. 2</t>
  </si>
  <si>
    <t>Umsatz</t>
  </si>
  <si>
    <t>Verfügbarkeit %</t>
  </si>
  <si>
    <t>Bestandsanteil</t>
  </si>
  <si>
    <t>Ausleihanteil</t>
  </si>
  <si>
    <t>Sachbücher Hauptstelle</t>
  </si>
  <si>
    <t>Zusammenfassung</t>
  </si>
  <si>
    <t>IST</t>
  </si>
  <si>
    <t>SOLL</t>
  </si>
  <si>
    <t>Bedarf</t>
  </si>
  <si>
    <t>Preis</t>
  </si>
  <si>
    <t>Geplante Anzahl Jahre bis zur Erreichung der SOLL-Bestandsgrößen:</t>
  </si>
  <si>
    <t>Zwischenschritt 1</t>
  </si>
  <si>
    <t>Zwischenschritt 2</t>
  </si>
  <si>
    <t>Zwischenschritt 3</t>
  </si>
  <si>
    <t>Zwischenschritt 4</t>
  </si>
  <si>
    <t>Zwischenschritt 5</t>
  </si>
  <si>
    <t>Zwischenschritt 6</t>
  </si>
  <si>
    <t>Zwischenschritt 7</t>
  </si>
  <si>
    <t>Zwischenschritt 8</t>
  </si>
  <si>
    <t>Etatverteilung</t>
  </si>
  <si>
    <t>Gesamt</t>
  </si>
  <si>
    <t>IST
Verfügbarkeit %</t>
  </si>
  <si>
    <t>SOLL
Verfügbarkeit %</t>
  </si>
  <si>
    <t xml:space="preserve">IST
Umsatz
</t>
  </si>
  <si>
    <t xml:space="preserve">SOLL
Umsatz
</t>
  </si>
  <si>
    <t xml:space="preserve">SOLL
Bestand
</t>
  </si>
  <si>
    <t>%-
Anteil an
Gesamt</t>
  </si>
  <si>
    <t>Zweigstelle_1</t>
  </si>
  <si>
    <t>Summen</t>
  </si>
  <si>
    <t>Zweigstelle_2</t>
  </si>
  <si>
    <t>Zweigstelle_3</t>
  </si>
  <si>
    <t>Zweigstelle_4</t>
  </si>
  <si>
    <t>Zweigstelle_5</t>
  </si>
  <si>
    <t>Zweigstelle_6</t>
  </si>
  <si>
    <t>Zweigstelle_7</t>
  </si>
  <si>
    <t>Zweigstelle_8</t>
  </si>
  <si>
    <t>Zweigstelle_9</t>
  </si>
  <si>
    <t>Zur Verteilung stehender Erwerbungsetat (ohne EURO-Zeichen als nackte Zahl eingeben):</t>
  </si>
  <si>
    <t>Prozentsatz des Bestands, der mindestens jährlich aktualisiert werden soll:</t>
  </si>
  <si>
    <t>Leihfrist</t>
  </si>
  <si>
    <t>Zwischenschritt 9</t>
  </si>
  <si>
    <t>Bestand alle Medien</t>
  </si>
  <si>
    <t>Ausleihen alle Medien</t>
  </si>
  <si>
    <t>IST Umsatz</t>
  </si>
  <si>
    <t>IST Verfügbarkeit %</t>
  </si>
  <si>
    <t>Bestandsanteil %</t>
  </si>
  <si>
    <t>Ausleihanteil %</t>
  </si>
  <si>
    <t>Systematikgruppe</t>
  </si>
  <si>
    <t>Wird Rundung auf 10,00 EURO in der Etatverteilung gewünscht? Dann 10 eingeben.</t>
  </si>
  <si>
    <t>Summe kann</t>
  </si>
  <si>
    <t>wegen Rundungen</t>
  </si>
  <si>
    <t>vom eingegebenen</t>
  </si>
  <si>
    <t xml:space="preserve">Erwerbungsetat </t>
  </si>
  <si>
    <t>abweichen!</t>
  </si>
  <si>
    <t>Allg</t>
  </si>
  <si>
    <t>BID</t>
  </si>
  <si>
    <t>Bio</t>
  </si>
  <si>
    <t>BWL</t>
  </si>
  <si>
    <t>EDV</t>
  </si>
  <si>
    <t>Erd</t>
  </si>
  <si>
    <t>Gesch</t>
  </si>
  <si>
    <t>HW</t>
  </si>
  <si>
    <t>Ku</t>
  </si>
  <si>
    <t>Lan</t>
  </si>
  <si>
    <t>Lit</t>
  </si>
  <si>
    <t>Mat</t>
  </si>
  <si>
    <t>Med</t>
  </si>
  <si>
    <t>Mil</t>
  </si>
  <si>
    <t>Mus</t>
  </si>
  <si>
    <t>Nat</t>
  </si>
  <si>
    <t>Pä</t>
  </si>
  <si>
    <t>Phil</t>
  </si>
  <si>
    <t>Pol</t>
  </si>
  <si>
    <t>Psy</t>
  </si>
  <si>
    <t>Rel</t>
  </si>
  <si>
    <t>SoP</t>
  </si>
  <si>
    <t>Soz</t>
  </si>
  <si>
    <t>Spo</t>
  </si>
  <si>
    <t>Spra</t>
  </si>
  <si>
    <t>Tech</t>
  </si>
  <si>
    <t>Th</t>
  </si>
  <si>
    <t>Vo</t>
  </si>
  <si>
    <t>Wi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</si>
</sst>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-* #,##0.0\ _D_M_-;\-* #,##0.0\ _D_M_-;_-* &quot;-&quot;??\ _D_M_-;_-@_-"/>
    <numFmt numFmtId="182" formatCode="_-* #,##0\ _D_M_-;\-* #,##0\ _D_M_-;_-* &quot;-&quot;??\ _D_M_-;_-@_-"/>
    <numFmt numFmtId="183" formatCode="_-* #,##0.000\ &quot;DM&quot;_-;\-* #,##0.000\ &quot;DM&quot;_-;_-* &quot;-&quot;??\ &quot;DM&quot;_-;_-@_-"/>
    <numFmt numFmtId="184" formatCode="_-* #,##0.0\ &quot;DM&quot;_-;\-* #,##0.0\ &quot;DM&quot;_-;_-* &quot;-&quot;??\ &quot;DM&quot;_-;_-@_-"/>
    <numFmt numFmtId="185" formatCode="_-* #,##0\ &quot;DM&quot;_-;\-* #,##0\ &quot;DM&quot;_-;_-* &quot;-&quot;??\ &quot;DM&quot;_-;_-@_-"/>
    <numFmt numFmtId="186" formatCode="#,##0.00_ ;\-#,##0.00\ "/>
    <numFmt numFmtId="187" formatCode="#,##0.0"/>
    <numFmt numFmtId="188" formatCode="#,##0_ ;[Red]\-#,##0\ "/>
    <numFmt numFmtId="189" formatCode="#,##0.00\ [$€-1]"/>
    <numFmt numFmtId="190" formatCode="#,##0\ _D_M"/>
    <numFmt numFmtId="191" formatCode="#,##0\ [$€-1]"/>
    <numFmt numFmtId="192" formatCode="#,##0.00000"/>
    <numFmt numFmtId="193" formatCode="#,##0\ &quot;€&quot;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"/>
      <name val="Verdana"/>
      <family val="2"/>
    </font>
    <font>
      <sz val="7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wrapText="1"/>
    </xf>
    <xf numFmtId="189" fontId="7" fillId="0" borderId="1" xfId="0" applyNumberFormat="1" applyFont="1" applyBorder="1" applyAlignment="1">
      <alignment horizontal="center"/>
    </xf>
    <xf numFmtId="3" fontId="7" fillId="0" borderId="1" xfId="16" applyNumberFormat="1" applyFont="1" applyBorder="1" applyAlignment="1">
      <alignment horizontal="center" wrapText="1"/>
    </xf>
    <xf numFmtId="3" fontId="7" fillId="0" borderId="1" xfId="2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center" wrapText="1"/>
    </xf>
    <xf numFmtId="188" fontId="7" fillId="0" borderId="1" xfId="0" applyNumberFormat="1" applyFont="1" applyBorder="1" applyAlignment="1">
      <alignment horizontal="center"/>
    </xf>
    <xf numFmtId="191" fontId="8" fillId="0" borderId="1" xfId="0" applyNumberFormat="1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192" fontId="7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89" fontId="9" fillId="2" borderId="0" xfId="0" applyNumberFormat="1" applyFont="1" applyFill="1" applyBorder="1" applyAlignment="1">
      <alignment horizontal="right"/>
    </xf>
    <xf numFmtId="179" fontId="7" fillId="0" borderId="0" xfId="16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7" fillId="3" borderId="0" xfId="0" applyFont="1" applyFill="1" applyBorder="1" applyAlignment="1">
      <alignment/>
    </xf>
    <xf numFmtId="187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192" fontId="9" fillId="0" borderId="0" xfId="0" applyNumberFormat="1" applyFont="1" applyFill="1" applyBorder="1" applyAlignment="1">
      <alignment horizontal="right"/>
    </xf>
    <xf numFmtId="3" fontId="7" fillId="4" borderId="0" xfId="0" applyNumberFormat="1" applyFont="1" applyFill="1" applyAlignment="1">
      <alignment/>
    </xf>
    <xf numFmtId="3" fontId="7" fillId="4" borderId="0" xfId="0" applyNumberFormat="1" applyFont="1" applyFill="1" applyBorder="1" applyAlignment="1">
      <alignment/>
    </xf>
    <xf numFmtId="3" fontId="6" fillId="0" borderId="4" xfId="0" applyNumberFormat="1" applyFont="1" applyBorder="1" applyAlignment="1">
      <alignment/>
    </xf>
    <xf numFmtId="189" fontId="6" fillId="0" borderId="4" xfId="0" applyNumberFormat="1" applyFont="1" applyBorder="1" applyAlignment="1">
      <alignment/>
    </xf>
    <xf numFmtId="179" fontId="6" fillId="0" borderId="4" xfId="16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88" fontId="6" fillId="0" borderId="4" xfId="0" applyNumberFormat="1" applyFont="1" applyBorder="1" applyAlignment="1">
      <alignment/>
    </xf>
    <xf numFmtId="191" fontId="8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4" fontId="7" fillId="0" borderId="4" xfId="0" applyNumberFormat="1" applyFont="1" applyBorder="1" applyAlignment="1">
      <alignment/>
    </xf>
    <xf numFmtId="192" fontId="7" fillId="0" borderId="4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7" fillId="0" borderId="0" xfId="16" applyNumberFormat="1" applyFont="1" applyAlignment="1">
      <alignment/>
    </xf>
    <xf numFmtId="3" fontId="7" fillId="0" borderId="0" xfId="20" applyNumberFormat="1" applyFont="1" applyAlignment="1">
      <alignment/>
    </xf>
    <xf numFmtId="4" fontId="7" fillId="0" borderId="0" xfId="0" applyNumberFormat="1" applyFont="1" applyAlignment="1">
      <alignment/>
    </xf>
    <xf numFmtId="3" fontId="6" fillId="0" borderId="7" xfId="0" applyNumberFormat="1" applyFont="1" applyBorder="1" applyAlignment="1">
      <alignment vertical="top" textRotation="45"/>
    </xf>
    <xf numFmtId="3" fontId="6" fillId="0" borderId="7" xfId="0" applyNumberFormat="1" applyFont="1" applyBorder="1" applyAlignment="1">
      <alignment textRotation="45"/>
    </xf>
    <xf numFmtId="3" fontId="6" fillId="0" borderId="7" xfId="0" applyNumberFormat="1" applyFont="1" applyBorder="1" applyAlignment="1">
      <alignment horizontal="center" textRotation="45" wrapText="1"/>
    </xf>
    <xf numFmtId="3" fontId="6" fillId="0" borderId="7" xfId="16" applyNumberFormat="1" applyFont="1" applyBorder="1" applyAlignment="1">
      <alignment horizontal="center" textRotation="45"/>
    </xf>
    <xf numFmtId="3" fontId="6" fillId="0" borderId="7" xfId="20" applyNumberFormat="1" applyFont="1" applyBorder="1" applyAlignment="1">
      <alignment horizontal="center" textRotation="45" wrapText="1"/>
    </xf>
    <xf numFmtId="3" fontId="6" fillId="0" borderId="7" xfId="0" applyNumberFormat="1" applyFont="1" applyBorder="1" applyAlignment="1">
      <alignment horizontal="center" textRotation="45"/>
    </xf>
    <xf numFmtId="3" fontId="7" fillId="0" borderId="7" xfId="0" applyNumberFormat="1" applyFont="1" applyBorder="1" applyAlignment="1">
      <alignment horizontal="center" textRotation="45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3" fontId="7" fillId="0" borderId="7" xfId="0" applyNumberFormat="1" applyFont="1" applyBorder="1" applyAlignment="1">
      <alignment/>
    </xf>
    <xf numFmtId="179" fontId="7" fillId="0" borderId="7" xfId="16" applyNumberFormat="1" applyFont="1" applyBorder="1" applyAlignment="1">
      <alignment/>
    </xf>
    <xf numFmtId="179" fontId="7" fillId="0" borderId="7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91" fontId="8" fillId="0" borderId="7" xfId="0" applyNumberFormat="1" applyFont="1" applyBorder="1" applyAlignment="1">
      <alignment/>
    </xf>
    <xf numFmtId="3" fontId="7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179" fontId="6" fillId="0" borderId="7" xfId="16" applyNumberFormat="1" applyFont="1" applyBorder="1" applyAlignment="1">
      <alignment/>
    </xf>
    <xf numFmtId="179" fontId="6" fillId="0" borderId="7" xfId="0" applyNumberFormat="1" applyFont="1" applyBorder="1" applyAlignment="1">
      <alignment/>
    </xf>
    <xf numFmtId="3" fontId="6" fillId="0" borderId="7" xfId="2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179" fontId="6" fillId="0" borderId="0" xfId="16" applyNumberFormat="1" applyFont="1" applyAlignment="1">
      <alignment/>
    </xf>
    <xf numFmtId="3" fontId="6" fillId="0" borderId="0" xfId="2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8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187" fontId="7" fillId="0" borderId="4" xfId="0" applyNumberFormat="1" applyFont="1" applyBorder="1" applyAlignment="1">
      <alignment/>
    </xf>
    <xf numFmtId="3" fontId="7" fillId="0" borderId="4" xfId="16" applyNumberFormat="1" applyFont="1" applyBorder="1" applyAlignment="1">
      <alignment horizontal="right"/>
    </xf>
    <xf numFmtId="1" fontId="7" fillId="0" borderId="4" xfId="0" applyNumberFormat="1" applyFont="1" applyBorder="1" applyAlignment="1">
      <alignment/>
    </xf>
    <xf numFmtId="1" fontId="7" fillId="5" borderId="5" xfId="16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" fontId="7" fillId="0" borderId="0" xfId="16" applyNumberFormat="1" applyFont="1" applyFill="1" applyBorder="1" applyAlignment="1">
      <alignment/>
    </xf>
    <xf numFmtId="0" fontId="7" fillId="6" borderId="10" xfId="0" applyFont="1" applyFill="1" applyBorder="1" applyAlignment="1">
      <alignment/>
    </xf>
    <xf numFmtId="179" fontId="7" fillId="0" borderId="4" xfId="16" applyNumberFormat="1" applyFont="1" applyBorder="1" applyAlignment="1">
      <alignment/>
    </xf>
    <xf numFmtId="193" fontId="7" fillId="7" borderId="5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1" xfId="16" applyNumberFormat="1" applyFont="1" applyBorder="1" applyAlignment="1">
      <alignment/>
    </xf>
    <xf numFmtId="3" fontId="7" fillId="8" borderId="11" xfId="20" applyNumberFormat="1" applyFont="1" applyFill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" xfId="0" applyFont="1" applyBorder="1" applyAlignment="1">
      <alignment/>
    </xf>
    <xf numFmtId="191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189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188" fontId="6" fillId="0" borderId="4" xfId="0" applyNumberFormat="1" applyFont="1" applyBorder="1" applyAlignment="1">
      <alignment/>
    </xf>
    <xf numFmtId="189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188" fontId="7" fillId="0" borderId="4" xfId="0" applyNumberFormat="1" applyFont="1" applyBorder="1" applyAlignment="1">
      <alignment/>
    </xf>
    <xf numFmtId="190" fontId="7" fillId="0" borderId="4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/>
    </xf>
    <xf numFmtId="3" fontId="7" fillId="0" borderId="7" xfId="20" applyNumberFormat="1" applyFont="1" applyBorder="1" applyAlignment="1">
      <alignment/>
    </xf>
    <xf numFmtId="3" fontId="7" fillId="0" borderId="7" xfId="16" applyNumberFormat="1" applyFont="1" applyBorder="1" applyAlignment="1">
      <alignment horizontal="center"/>
    </xf>
    <xf numFmtId="3" fontId="7" fillId="0" borderId="7" xfId="2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92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89" fontId="7" fillId="0" borderId="7" xfId="0" applyNumberFormat="1" applyFont="1" applyBorder="1" applyAlignment="1">
      <alignment/>
    </xf>
    <xf numFmtId="3" fontId="7" fillId="0" borderId="7" xfId="16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188" fontId="7" fillId="0" borderId="7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92" fontId="7" fillId="0" borderId="0" xfId="0" applyNumberFormat="1" applyFont="1" applyBorder="1" applyAlignment="1">
      <alignment/>
    </xf>
    <xf numFmtId="192" fontId="7" fillId="0" borderId="0" xfId="0" applyNumberFormat="1" applyFont="1" applyFill="1" applyBorder="1" applyAlignment="1">
      <alignment/>
    </xf>
    <xf numFmtId="189" fontId="9" fillId="2" borderId="7" xfId="0" applyNumberFormat="1" applyFont="1" applyFill="1" applyBorder="1" applyAlignment="1">
      <alignment horizontal="right"/>
    </xf>
    <xf numFmtId="187" fontId="7" fillId="0" borderId="7" xfId="0" applyNumberFormat="1" applyFont="1" applyBorder="1" applyAlignment="1">
      <alignment/>
    </xf>
    <xf numFmtId="1" fontId="6" fillId="0" borderId="7" xfId="0" applyNumberFormat="1" applyFont="1" applyFill="1" applyBorder="1" applyAlignment="1">
      <alignment/>
    </xf>
    <xf numFmtId="187" fontId="6" fillId="0" borderId="7" xfId="0" applyNumberFormat="1" applyFont="1" applyBorder="1" applyAlignment="1">
      <alignment/>
    </xf>
    <xf numFmtId="189" fontId="6" fillId="0" borderId="7" xfId="0" applyNumberFormat="1" applyFont="1" applyBorder="1" applyAlignment="1">
      <alignment/>
    </xf>
    <xf numFmtId="1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188" fontId="6" fillId="0" borderId="7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179" fontId="7" fillId="0" borderId="0" xfId="16" applyNumberFormat="1" applyFont="1" applyAlignment="1">
      <alignment/>
    </xf>
    <xf numFmtId="192" fontId="7" fillId="0" borderId="0" xfId="0" applyNumberFormat="1" applyFont="1" applyAlignment="1">
      <alignment/>
    </xf>
    <xf numFmtId="3" fontId="7" fillId="0" borderId="0" xfId="16" applyNumberFormat="1" applyFont="1" applyAlignment="1">
      <alignment horizontal="right"/>
    </xf>
    <xf numFmtId="1" fontId="7" fillId="0" borderId="0" xfId="16" applyNumberFormat="1" applyFont="1" applyFill="1" applyAlignment="1">
      <alignment/>
    </xf>
    <xf numFmtId="187" fontId="7" fillId="0" borderId="0" xfId="16" applyNumberFormat="1" applyFont="1" applyFill="1" applyBorder="1" applyAlignment="1">
      <alignment horizontal="left"/>
    </xf>
    <xf numFmtId="3" fontId="1" fillId="0" borderId="7" xfId="0" applyNumberFormat="1" applyFont="1" applyBorder="1" applyAlignment="1">
      <alignment horizontal="left" textRotation="45"/>
    </xf>
    <xf numFmtId="0" fontId="7" fillId="0" borderId="7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zoomScale="125" zoomScaleNormal="125" workbookViewId="0" topLeftCell="A1">
      <selection activeCell="J56" sqref="J56"/>
      <selection activeCell="A1" sqref="A1"/>
    </sheetView>
  </sheetViews>
  <sheetFormatPr defaultColWidth="11.421875" defaultRowHeight="12.75"/>
  <cols>
    <col min="1" max="1" width="18.57421875" style="16" customWidth="1"/>
    <col min="2" max="2" width="6.140625" style="16" customWidth="1"/>
    <col min="3" max="3" width="8.00390625" style="16" bestFit="1" customWidth="1"/>
    <col min="4" max="4" width="9.140625" style="16" bestFit="1" customWidth="1"/>
    <col min="5" max="5" width="9.7109375" style="16" bestFit="1" customWidth="1"/>
    <col min="6" max="6" width="5.140625" style="16" customWidth="1"/>
    <col min="7" max="7" width="7.28125" style="45" bestFit="1" customWidth="1"/>
    <col min="8" max="8" width="6.28125" style="16" bestFit="1" customWidth="1"/>
    <col min="9" max="9" width="12.421875" style="16" bestFit="1" customWidth="1"/>
    <col min="10" max="10" width="12.421875" style="46" bestFit="1" customWidth="1"/>
    <col min="11" max="11" width="6.28125" style="16" bestFit="1" customWidth="1"/>
    <col min="12" max="12" width="8.00390625" style="16" bestFit="1" customWidth="1"/>
    <col min="13" max="13" width="6.00390625" style="16" bestFit="1" customWidth="1"/>
    <col min="14" max="14" width="14.421875" style="16" bestFit="1" customWidth="1"/>
    <col min="15" max="21" width="13.7109375" style="16" bestFit="1" customWidth="1"/>
    <col min="22" max="22" width="13.57421875" style="16" bestFit="1" customWidth="1"/>
    <col min="23" max="23" width="13.00390625" style="16" customWidth="1"/>
    <col min="24" max="16384" width="11.421875" style="16" customWidth="1"/>
  </cols>
  <sheetData>
    <row r="1" spans="1:23" s="15" customFormat="1" ht="35.25" customHeight="1">
      <c r="A1" s="1" t="s">
        <v>20</v>
      </c>
      <c r="B1" s="2" t="s">
        <v>88</v>
      </c>
      <c r="C1" s="3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10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16">
        <f>'Sachbücher Hauptstelle'!B33</f>
        <v>28</v>
      </c>
      <c r="C2" s="17">
        <f>'Sachbücher Hauptstelle'!C33</f>
        <v>52299</v>
      </c>
      <c r="D2" s="18">
        <f aca="true" t="shared" si="0" ref="D2:D36">C2/$C$50*100</f>
        <v>22.15787043117583</v>
      </c>
      <c r="E2" s="17">
        <f>'Sachbücher Hauptstelle'!E33</f>
        <v>155490</v>
      </c>
      <c r="F2" s="18">
        <f aca="true" t="shared" si="1" ref="F2:F36">E2/$E$50*100</f>
        <v>15.01596333358442</v>
      </c>
      <c r="G2" s="19">
        <v>19.61</v>
      </c>
      <c r="H2" s="20">
        <f aca="true" t="shared" si="2" ref="H2:H36">E2/C2</f>
        <v>2.9730969999426375</v>
      </c>
      <c r="I2" s="21">
        <f aca="true" t="shared" si="3" ref="I2:I37">((365-(H2*B2))*100)/365</f>
        <v>77.19268054838525</v>
      </c>
      <c r="J2" s="22">
        <v>78</v>
      </c>
      <c r="K2" s="23">
        <f>((100-J2)*365)/(100*30)</f>
        <v>2.6766666666666667</v>
      </c>
      <c r="L2" s="24">
        <f aca="true" t="shared" si="4" ref="L2:L36">IF($O$37=0,"0",(O2/$O$37)*$C$37)</f>
        <v>59406.92403182306</v>
      </c>
      <c r="M2" s="25">
        <f aca="true" t="shared" si="5" ref="M2:M36">L2-C2</f>
        <v>7107.924031823059</v>
      </c>
      <c r="N2" s="26">
        <f>ROUND(V2*Hauptstelle!$J$54,Hauptstelle!W51)</f>
        <v>24900</v>
      </c>
      <c r="O2" s="27">
        <f aca="true" t="shared" si="6" ref="O2:O36">E2/K2</f>
        <v>58090.90909090909</v>
      </c>
      <c r="P2" s="24">
        <f aca="true" t="shared" si="7" ref="P2:P36">IF(M2&lt;0,0,M2)</f>
        <v>7107.924031823059</v>
      </c>
      <c r="Q2" s="24">
        <f>(P2*(1/Hauptstelle!$J$52))+((L2/100)*Hauptstelle!$J$53)</f>
        <v>3681.138604773459</v>
      </c>
      <c r="R2" s="28">
        <f aca="true" t="shared" si="8" ref="R2:R36">Q2*G2</f>
        <v>72187.12803960753</v>
      </c>
      <c r="S2" s="29">
        <f aca="true" t="shared" si="9" ref="S2:S36">R2/$R$47</f>
        <v>0.30631536157896644</v>
      </c>
      <c r="T2" s="28">
        <f aca="true" t="shared" si="10" ref="T2:T36">E2*G2</f>
        <v>3049158.9</v>
      </c>
      <c r="U2" s="29">
        <f aca="true" t="shared" si="11" ref="U2:U36">T2/$T$47</f>
        <v>0.19228617966302716</v>
      </c>
      <c r="V2" s="29">
        <f aca="true" t="shared" si="12" ref="V2:V36">(S2+U2)/2</f>
        <v>0.24930077062099681</v>
      </c>
      <c r="W2" s="16">
        <f aca="true" t="shared" si="13" ref="W2:W36">B2*E2</f>
        <v>4353720</v>
      </c>
    </row>
    <row r="3" spans="1:23" ht="9">
      <c r="A3" s="16" t="s">
        <v>1</v>
      </c>
      <c r="B3" s="30">
        <v>28</v>
      </c>
      <c r="C3" s="31">
        <v>14765</v>
      </c>
      <c r="D3" s="18">
        <f t="shared" si="0"/>
        <v>6.255587237161535</v>
      </c>
      <c r="E3" s="30">
        <v>84678</v>
      </c>
      <c r="F3" s="18">
        <f t="shared" si="1"/>
        <v>8.177514587184136</v>
      </c>
      <c r="G3" s="19">
        <v>15.41</v>
      </c>
      <c r="H3" s="20">
        <f t="shared" si="2"/>
        <v>5.735049102607518</v>
      </c>
      <c r="I3" s="21">
        <f t="shared" si="3"/>
        <v>56.005102774517674</v>
      </c>
      <c r="J3" s="22">
        <v>60</v>
      </c>
      <c r="K3" s="23">
        <f aca="true" t="shared" si="14" ref="K3:K36">((100-J3)*365)/(100*30)</f>
        <v>4.866666666666666</v>
      </c>
      <c r="L3" s="24">
        <f t="shared" si="4"/>
        <v>17793.766365950818</v>
      </c>
      <c r="M3" s="25">
        <f t="shared" si="5"/>
        <v>3028.766365950818</v>
      </c>
      <c r="N3" s="26">
        <f>ROUND(V3*Hauptstelle!$J$54,Hauptstelle!W51)</f>
        <v>8000</v>
      </c>
      <c r="O3" s="27">
        <f t="shared" si="6"/>
        <v>17399.589041095893</v>
      </c>
      <c r="P3" s="24">
        <f t="shared" si="7"/>
        <v>3028.766365950818</v>
      </c>
      <c r="Q3" s="24">
        <f>(P3*(1/Hauptstelle!$J$52))+((L3/100)*Hauptstelle!$J$53)</f>
        <v>1192.5649548926228</v>
      </c>
      <c r="R3" s="28">
        <f t="shared" si="8"/>
        <v>18377.42595489532</v>
      </c>
      <c r="S3" s="29">
        <f t="shared" si="9"/>
        <v>0.07798187889087058</v>
      </c>
      <c r="T3" s="28">
        <f t="shared" si="10"/>
        <v>1304887.98</v>
      </c>
      <c r="U3" s="29">
        <f t="shared" si="11"/>
        <v>0.0822888976243267</v>
      </c>
      <c r="V3" s="29">
        <f t="shared" si="12"/>
        <v>0.08013538825759864</v>
      </c>
      <c r="W3" s="16">
        <f t="shared" si="13"/>
        <v>2370984</v>
      </c>
    </row>
    <row r="4" spans="1:23" ht="9">
      <c r="A4" s="16" t="s">
        <v>2</v>
      </c>
      <c r="B4" s="30">
        <v>28</v>
      </c>
      <c r="C4" s="31">
        <v>21567</v>
      </c>
      <c r="D4" s="18">
        <f t="shared" si="0"/>
        <v>9.137436501446857</v>
      </c>
      <c r="E4" s="30">
        <v>87955</v>
      </c>
      <c r="F4" s="18">
        <f t="shared" si="1"/>
        <v>8.493980674033171</v>
      </c>
      <c r="G4" s="19">
        <v>10.29</v>
      </c>
      <c r="H4" s="20">
        <f t="shared" si="2"/>
        <v>4.078221356702369</v>
      </c>
      <c r="I4" s="21">
        <f t="shared" si="3"/>
        <v>68.71501424995442</v>
      </c>
      <c r="J4" s="22">
        <v>60</v>
      </c>
      <c r="K4" s="23">
        <f t="shared" si="14"/>
        <v>4.866666666666666</v>
      </c>
      <c r="L4" s="24">
        <f t="shared" si="4"/>
        <v>18482.3770131227</v>
      </c>
      <c r="M4" s="25">
        <f t="shared" si="5"/>
        <v>-3084.6229868773007</v>
      </c>
      <c r="N4" s="26">
        <f>ROUND(V4*Hauptstelle!$J$54,Hauptstelle!W51)</f>
        <v>4900</v>
      </c>
      <c r="O4" s="27">
        <f t="shared" si="6"/>
        <v>18072.945205479453</v>
      </c>
      <c r="P4" s="24">
        <f t="shared" si="7"/>
        <v>0</v>
      </c>
      <c r="Q4" s="24">
        <f>(P4*(1/Hauptstelle!$J$52))+((L4/100)*Hauptstelle!$J$53)</f>
        <v>924.1188506561349</v>
      </c>
      <c r="R4" s="28">
        <f t="shared" si="8"/>
        <v>9509.182973251627</v>
      </c>
      <c r="S4" s="29">
        <f t="shared" si="9"/>
        <v>0.04035080629851249</v>
      </c>
      <c r="T4" s="28">
        <f t="shared" si="10"/>
        <v>905056.95</v>
      </c>
      <c r="U4" s="29">
        <f t="shared" si="11"/>
        <v>0.057074737329357084</v>
      </c>
      <c r="V4" s="29">
        <f t="shared" si="12"/>
        <v>0.04871277181393478</v>
      </c>
      <c r="W4" s="16">
        <f t="shared" si="13"/>
        <v>2462740</v>
      </c>
    </row>
    <row r="5" spans="1:23" ht="9">
      <c r="A5" s="16" t="s">
        <v>3</v>
      </c>
      <c r="B5" s="30">
        <v>28</v>
      </c>
      <c r="C5" s="31">
        <v>2657</v>
      </c>
      <c r="D5" s="18">
        <f t="shared" si="0"/>
        <v>1.1257091289629664</v>
      </c>
      <c r="E5" s="30">
        <v>8761</v>
      </c>
      <c r="F5" s="18">
        <f t="shared" si="1"/>
        <v>0.8460663371633745</v>
      </c>
      <c r="G5" s="19">
        <v>12.78</v>
      </c>
      <c r="H5" s="20">
        <f t="shared" si="2"/>
        <v>3.297327813323297</v>
      </c>
      <c r="I5" s="21">
        <f t="shared" si="3"/>
        <v>74.70543047313636</v>
      </c>
      <c r="J5" s="22">
        <v>52</v>
      </c>
      <c r="K5" s="23">
        <f t="shared" si="14"/>
        <v>5.84</v>
      </c>
      <c r="L5" s="24">
        <f t="shared" si="4"/>
        <v>1534.1567185110566</v>
      </c>
      <c r="M5" s="25">
        <f t="shared" si="5"/>
        <v>-1122.8432814889434</v>
      </c>
      <c r="N5" s="26">
        <f>ROUND(V5*Hauptstelle!$J$54,Hauptstelle!W51)</f>
        <v>600</v>
      </c>
      <c r="O5" s="27">
        <f t="shared" si="6"/>
        <v>1500.1712328767123</v>
      </c>
      <c r="P5" s="24">
        <f t="shared" si="7"/>
        <v>0</v>
      </c>
      <c r="Q5" s="24">
        <f>(P5*(1/Hauptstelle!$J$52))+((L5/100)*Hauptstelle!$J$53)</f>
        <v>76.70783592555283</v>
      </c>
      <c r="R5" s="28">
        <f t="shared" si="8"/>
        <v>980.3261431285651</v>
      </c>
      <c r="S5" s="29">
        <f t="shared" si="9"/>
        <v>0.004159868457891522</v>
      </c>
      <c r="T5" s="28">
        <f t="shared" si="10"/>
        <v>111965.57999999999</v>
      </c>
      <c r="U5" s="29">
        <f t="shared" si="11"/>
        <v>0.007060777853182738</v>
      </c>
      <c r="V5" s="29">
        <f t="shared" si="12"/>
        <v>0.0056103231555371304</v>
      </c>
      <c r="W5" s="16">
        <f t="shared" si="13"/>
        <v>245308</v>
      </c>
    </row>
    <row r="6" spans="1:23" ht="9">
      <c r="A6" s="16" t="s">
        <v>4</v>
      </c>
      <c r="B6" s="30">
        <v>28</v>
      </c>
      <c r="C6" s="31">
        <v>1987</v>
      </c>
      <c r="D6" s="18">
        <f t="shared" si="0"/>
        <v>0.8418457054006077</v>
      </c>
      <c r="E6" s="30">
        <v>5488</v>
      </c>
      <c r="F6" s="18">
        <f t="shared" si="1"/>
        <v>0.5299865378783928</v>
      </c>
      <c r="G6" s="19">
        <v>51.13</v>
      </c>
      <c r="H6" s="20">
        <f t="shared" si="2"/>
        <v>2.761952692501258</v>
      </c>
      <c r="I6" s="21">
        <f t="shared" si="3"/>
        <v>78.81241770136022</v>
      </c>
      <c r="J6" s="22">
        <v>73</v>
      </c>
      <c r="K6" s="23">
        <f t="shared" si="14"/>
        <v>3.285</v>
      </c>
      <c r="L6" s="24">
        <f t="shared" si="4"/>
        <v>1708.4710413450882</v>
      </c>
      <c r="M6" s="25">
        <f t="shared" si="5"/>
        <v>-278.5289586549118</v>
      </c>
      <c r="N6" s="26">
        <f>ROUND(V6*Hauptstelle!$J$54,Hauptstelle!W51)</f>
        <v>1800</v>
      </c>
      <c r="O6" s="27">
        <f t="shared" si="6"/>
        <v>1670.6240487062405</v>
      </c>
      <c r="P6" s="24">
        <f t="shared" si="7"/>
        <v>0</v>
      </c>
      <c r="Q6" s="24">
        <f>(P6*(1/Hauptstelle!$J$52))+((L6/100)*Hauptstelle!$J$53)</f>
        <v>85.4235520672544</v>
      </c>
      <c r="R6" s="28">
        <f t="shared" si="8"/>
        <v>4367.706217198718</v>
      </c>
      <c r="S6" s="29">
        <f t="shared" si="9"/>
        <v>0.01853371294197839</v>
      </c>
      <c r="T6" s="28">
        <f t="shared" si="10"/>
        <v>280601.44</v>
      </c>
      <c r="U6" s="29">
        <f t="shared" si="11"/>
        <v>0.017695299154643643</v>
      </c>
      <c r="V6" s="29">
        <f t="shared" si="12"/>
        <v>0.018114506048311017</v>
      </c>
      <c r="W6" s="16">
        <f t="shared" si="13"/>
        <v>153664</v>
      </c>
    </row>
    <row r="7" spans="1:23" ht="9">
      <c r="A7" s="16" t="s">
        <v>21</v>
      </c>
      <c r="B7" s="30">
        <v>28</v>
      </c>
      <c r="C7" s="31">
        <v>873</v>
      </c>
      <c r="D7" s="18">
        <f t="shared" si="0"/>
        <v>0.3698698041342377</v>
      </c>
      <c r="E7" s="30">
        <v>9763</v>
      </c>
      <c r="F7" s="18">
        <f t="shared" si="1"/>
        <v>0.942831371958227</v>
      </c>
      <c r="G7" s="19">
        <v>16.87</v>
      </c>
      <c r="H7" s="20">
        <f t="shared" si="2"/>
        <v>11.183276059564719</v>
      </c>
      <c r="I7" s="21">
        <f t="shared" si="3"/>
        <v>14.210485022517226</v>
      </c>
      <c r="J7" s="22">
        <v>50</v>
      </c>
      <c r="K7" s="23">
        <f t="shared" si="14"/>
        <v>6.083333333333333</v>
      </c>
      <c r="L7" s="24">
        <f t="shared" si="4"/>
        <v>1641.2342382274292</v>
      </c>
      <c r="M7" s="25">
        <f t="shared" si="5"/>
        <v>768.2342382274292</v>
      </c>
      <c r="N7" s="26">
        <f>ROUND(V7*Hauptstelle!$J$54,Hauptstelle!W51)</f>
        <v>1100</v>
      </c>
      <c r="O7" s="27">
        <f t="shared" si="6"/>
        <v>1604.876712328767</v>
      </c>
      <c r="P7" s="24">
        <f t="shared" si="7"/>
        <v>768.2342382274292</v>
      </c>
      <c r="Q7" s="24">
        <f>(P7*(1/Hauptstelle!$J$52))+((L7/100)*Hauptstelle!$J$53)</f>
        <v>158.88513573411439</v>
      </c>
      <c r="R7" s="28">
        <f t="shared" si="8"/>
        <v>2680.39223983451</v>
      </c>
      <c r="S7" s="29">
        <f t="shared" si="9"/>
        <v>0.01137384656261534</v>
      </c>
      <c r="T7" s="28">
        <f t="shared" si="10"/>
        <v>164701.81</v>
      </c>
      <c r="U7" s="29">
        <f t="shared" si="11"/>
        <v>0.010386432084102197</v>
      </c>
      <c r="V7" s="29">
        <f t="shared" si="12"/>
        <v>0.010880139323358767</v>
      </c>
      <c r="W7" s="16">
        <f t="shared" si="13"/>
        <v>273364</v>
      </c>
    </row>
    <row r="8" spans="1:23" ht="9">
      <c r="A8" s="16" t="s">
        <v>22</v>
      </c>
      <c r="B8" s="30">
        <v>28</v>
      </c>
      <c r="C8" s="31">
        <v>234</v>
      </c>
      <c r="D8" s="18">
        <f t="shared" si="0"/>
        <v>0.09914035987103278</v>
      </c>
      <c r="E8" s="30">
        <v>1432</v>
      </c>
      <c r="F8" s="18">
        <f t="shared" si="1"/>
        <v>0.1382909479303678</v>
      </c>
      <c r="G8" s="19">
        <v>50</v>
      </c>
      <c r="H8" s="20">
        <f t="shared" si="2"/>
        <v>6.119658119658119</v>
      </c>
      <c r="I8" s="21">
        <f t="shared" si="3"/>
        <v>53.05467743823908</v>
      </c>
      <c r="J8" s="22">
        <v>50</v>
      </c>
      <c r="K8" s="23">
        <f t="shared" si="14"/>
        <v>6.083333333333333</v>
      </c>
      <c r="L8" s="24">
        <f t="shared" si="4"/>
        <v>240.73004498019858</v>
      </c>
      <c r="M8" s="25">
        <f t="shared" si="5"/>
        <v>6.730044980198585</v>
      </c>
      <c r="N8" s="26">
        <f>ROUND(V8*Hauptstelle!$J$54,Hauptstelle!W51)</f>
        <v>400</v>
      </c>
      <c r="O8" s="27">
        <f t="shared" si="6"/>
        <v>235.39726027397262</v>
      </c>
      <c r="P8" s="24">
        <f t="shared" si="7"/>
        <v>6.730044980198585</v>
      </c>
      <c r="Q8" s="24">
        <f>(P8*(1/Hauptstelle!$J$52))+((L8/100)*Hauptstelle!$J$53)</f>
        <v>12.709506747029787</v>
      </c>
      <c r="R8" s="28">
        <f t="shared" si="8"/>
        <v>635.4753373514893</v>
      </c>
      <c r="S8" s="29">
        <f t="shared" si="9"/>
        <v>0.0026965452570510023</v>
      </c>
      <c r="T8" s="28">
        <f t="shared" si="10"/>
        <v>71600</v>
      </c>
      <c r="U8" s="29">
        <f t="shared" si="11"/>
        <v>0.004515242043919962</v>
      </c>
      <c r="V8" s="29">
        <f t="shared" si="12"/>
        <v>0.003605893650485482</v>
      </c>
      <c r="W8" s="16">
        <f t="shared" si="13"/>
        <v>40096</v>
      </c>
    </row>
    <row r="9" spans="1:23" ht="9">
      <c r="A9" s="16" t="s">
        <v>23</v>
      </c>
      <c r="B9" s="30">
        <v>28</v>
      </c>
      <c r="C9" s="31">
        <v>644</v>
      </c>
      <c r="D9" s="18">
        <f t="shared" si="0"/>
        <v>0.272847828021133</v>
      </c>
      <c r="E9" s="30">
        <v>7635</v>
      </c>
      <c r="F9" s="18">
        <f t="shared" si="1"/>
        <v>0.7373263878829317</v>
      </c>
      <c r="G9" s="19">
        <v>9</v>
      </c>
      <c r="H9" s="20">
        <f t="shared" si="2"/>
        <v>11.855590062111801</v>
      </c>
      <c r="I9" s="21">
        <f t="shared" si="3"/>
        <v>9.05300774270399</v>
      </c>
      <c r="J9" s="22">
        <v>47</v>
      </c>
      <c r="K9" s="23">
        <f t="shared" si="14"/>
        <v>6.448333333333333</v>
      </c>
      <c r="L9" s="24">
        <f t="shared" si="4"/>
        <v>1210.8503039842785</v>
      </c>
      <c r="M9" s="25">
        <f t="shared" si="5"/>
        <v>566.8503039842785</v>
      </c>
      <c r="N9" s="26">
        <f>ROUND(V9*Hauptstelle!$J$54,Hauptstelle!W51)</f>
        <v>400</v>
      </c>
      <c r="O9" s="27">
        <f t="shared" si="6"/>
        <v>1184.026880330835</v>
      </c>
      <c r="P9" s="24">
        <f t="shared" si="7"/>
        <v>566.8503039842785</v>
      </c>
      <c r="Q9" s="24">
        <f>(P9*(1/Hauptstelle!$J$52))+((L9/100)*Hauptstelle!$J$53)</f>
        <v>117.22754559764178</v>
      </c>
      <c r="R9" s="28">
        <f t="shared" si="8"/>
        <v>1055.0479103787761</v>
      </c>
      <c r="S9" s="29">
        <f t="shared" si="9"/>
        <v>0.004476939184690757</v>
      </c>
      <c r="T9" s="28">
        <f t="shared" si="10"/>
        <v>68715</v>
      </c>
      <c r="U9" s="29">
        <f t="shared" si="11"/>
        <v>0.004333308059329054</v>
      </c>
      <c r="V9" s="29">
        <f t="shared" si="12"/>
        <v>0.004405123622009906</v>
      </c>
      <c r="W9" s="16">
        <f t="shared" si="13"/>
        <v>213780</v>
      </c>
    </row>
    <row r="10" spans="1:23" ht="9">
      <c r="A10" s="16" t="s">
        <v>24</v>
      </c>
      <c r="B10" s="30">
        <v>28</v>
      </c>
      <c r="C10" s="31">
        <v>1256</v>
      </c>
      <c r="D10" s="18">
        <f t="shared" si="0"/>
        <v>0.5321379999915264</v>
      </c>
      <c r="E10" s="30">
        <v>14580</v>
      </c>
      <c r="F10" s="18">
        <f t="shared" si="1"/>
        <v>1.408018170967013</v>
      </c>
      <c r="G10" s="19">
        <v>7.16</v>
      </c>
      <c r="H10" s="20">
        <f t="shared" si="2"/>
        <v>11.60828025477707</v>
      </c>
      <c r="I10" s="21">
        <f t="shared" si="3"/>
        <v>10.95017886746358</v>
      </c>
      <c r="J10" s="22">
        <v>50</v>
      </c>
      <c r="K10" s="23">
        <f t="shared" si="14"/>
        <v>6.083333333333333</v>
      </c>
      <c r="L10" s="24">
        <f t="shared" si="4"/>
        <v>2451.0084188626365</v>
      </c>
      <c r="M10" s="25">
        <f t="shared" si="5"/>
        <v>1195.0084188626365</v>
      </c>
      <c r="N10" s="26">
        <f>ROUND(V10*Hauptstelle!$J$54,Hauptstelle!W51)</f>
        <v>700</v>
      </c>
      <c r="O10" s="27">
        <f t="shared" si="6"/>
        <v>2396.7123287671234</v>
      </c>
      <c r="P10" s="24">
        <f t="shared" si="7"/>
        <v>1195.0084188626365</v>
      </c>
      <c r="Q10" s="24">
        <f>(P10*(1/Hauptstelle!$J$52))+((L10/100)*Hauptstelle!$J$53)</f>
        <v>242.05126282939548</v>
      </c>
      <c r="R10" s="28">
        <f t="shared" si="8"/>
        <v>1733.0870418584716</v>
      </c>
      <c r="S10" s="29">
        <f t="shared" si="9"/>
        <v>0.007354097583483601</v>
      </c>
      <c r="T10" s="28">
        <f t="shared" si="10"/>
        <v>104392.8</v>
      </c>
      <c r="U10" s="29">
        <f t="shared" si="11"/>
        <v>0.0065832229000353055</v>
      </c>
      <c r="V10" s="29">
        <f t="shared" si="12"/>
        <v>0.006968660241759453</v>
      </c>
      <c r="W10" s="16">
        <f t="shared" si="13"/>
        <v>408240</v>
      </c>
    </row>
    <row r="11" spans="1:23" ht="9">
      <c r="A11" s="16" t="s">
        <v>25</v>
      </c>
      <c r="B11" s="30">
        <v>28</v>
      </c>
      <c r="C11" s="31">
        <v>345</v>
      </c>
      <c r="D11" s="18">
        <f t="shared" si="0"/>
        <v>0.14616847929703553</v>
      </c>
      <c r="E11" s="30">
        <v>1345</v>
      </c>
      <c r="F11" s="18">
        <f t="shared" si="1"/>
        <v>0.12988919341225189</v>
      </c>
      <c r="G11" s="19">
        <v>30</v>
      </c>
      <c r="H11" s="20">
        <f t="shared" si="2"/>
        <v>3.898550724637681</v>
      </c>
      <c r="I11" s="21">
        <f t="shared" si="3"/>
        <v>70.09330950962874</v>
      </c>
      <c r="J11" s="22">
        <v>50</v>
      </c>
      <c r="K11" s="23">
        <f t="shared" si="14"/>
        <v>6.083333333333333</v>
      </c>
      <c r="L11" s="24">
        <f t="shared" si="4"/>
        <v>226.10468610221164</v>
      </c>
      <c r="M11" s="25">
        <f t="shared" si="5"/>
        <v>-118.89531389778836</v>
      </c>
      <c r="N11" s="26">
        <f>ROUND(V11*Hauptstelle!$J$54,Hauptstelle!W51)</f>
        <v>200</v>
      </c>
      <c r="O11" s="27">
        <f t="shared" si="6"/>
        <v>221.0958904109589</v>
      </c>
      <c r="P11" s="24">
        <f t="shared" si="7"/>
        <v>0</v>
      </c>
      <c r="Q11" s="24">
        <f>(P11*(1/Hauptstelle!$J$52))+((L11/100)*Hauptstelle!$J$53)</f>
        <v>11.305234305110583</v>
      </c>
      <c r="R11" s="28">
        <f t="shared" si="8"/>
        <v>339.15702915331747</v>
      </c>
      <c r="S11" s="29">
        <f t="shared" si="9"/>
        <v>0.001439162504984889</v>
      </c>
      <c r="T11" s="28">
        <f t="shared" si="10"/>
        <v>40350</v>
      </c>
      <c r="U11" s="29">
        <f t="shared" si="11"/>
        <v>0.0025445533026839454</v>
      </c>
      <c r="V11" s="29">
        <f t="shared" si="12"/>
        <v>0.001991857903834417</v>
      </c>
      <c r="W11" s="16">
        <f t="shared" si="13"/>
        <v>37660</v>
      </c>
    </row>
    <row r="12" spans="1:23" ht="9">
      <c r="A12" s="16" t="s">
        <v>26</v>
      </c>
      <c r="B12" s="30">
        <v>28</v>
      </c>
      <c r="C12" s="31">
        <v>1555</v>
      </c>
      <c r="D12" s="18">
        <f t="shared" si="0"/>
        <v>0.6588173487156239</v>
      </c>
      <c r="E12" s="30">
        <v>17654</v>
      </c>
      <c r="F12" s="18">
        <f t="shared" si="1"/>
        <v>1.704880163940442</v>
      </c>
      <c r="G12" s="19">
        <v>6</v>
      </c>
      <c r="H12" s="20">
        <f t="shared" si="2"/>
        <v>11.35305466237942</v>
      </c>
      <c r="I12" s="21">
        <f t="shared" si="3"/>
        <v>12.908073822842798</v>
      </c>
      <c r="J12" s="22">
        <v>47</v>
      </c>
      <c r="K12" s="23">
        <f t="shared" si="14"/>
        <v>6.448333333333333</v>
      </c>
      <c r="L12" s="24">
        <f t="shared" si="4"/>
        <v>2799.784055866202</v>
      </c>
      <c r="M12" s="25">
        <f t="shared" si="5"/>
        <v>1244.784055866202</v>
      </c>
      <c r="N12" s="26">
        <f>ROUND(V12*Hauptstelle!$J$54,Hauptstelle!W51)</f>
        <v>700</v>
      </c>
      <c r="O12" s="27">
        <f t="shared" si="6"/>
        <v>2737.7616955285603</v>
      </c>
      <c r="P12" s="24">
        <f t="shared" si="7"/>
        <v>1244.784055866202</v>
      </c>
      <c r="Q12" s="24">
        <f>(P12*(1/Hauptstelle!$J$52))+((L12/100)*Hauptstelle!$J$53)</f>
        <v>264.4676083799303</v>
      </c>
      <c r="R12" s="28">
        <f t="shared" si="8"/>
        <v>1586.8056502795819</v>
      </c>
      <c r="S12" s="29">
        <f t="shared" si="9"/>
        <v>0.0067333742139491235</v>
      </c>
      <c r="T12" s="28">
        <f t="shared" si="10"/>
        <v>105924</v>
      </c>
      <c r="U12" s="29">
        <f t="shared" si="11"/>
        <v>0.006679783495253885</v>
      </c>
      <c r="V12" s="29">
        <f t="shared" si="12"/>
        <v>0.006706578854601504</v>
      </c>
      <c r="W12" s="16">
        <f t="shared" si="13"/>
        <v>494312</v>
      </c>
    </row>
    <row r="13" spans="1:23" ht="9">
      <c r="A13" s="16" t="s">
        <v>27</v>
      </c>
      <c r="B13" s="30">
        <v>28</v>
      </c>
      <c r="C13" s="31">
        <v>52</v>
      </c>
      <c r="D13" s="18">
        <f t="shared" si="0"/>
        <v>0.02203119108245173</v>
      </c>
      <c r="E13" s="30">
        <v>145</v>
      </c>
      <c r="F13" s="18">
        <f t="shared" si="1"/>
        <v>0.014002924196859869</v>
      </c>
      <c r="G13" s="19">
        <v>30</v>
      </c>
      <c r="H13" s="20">
        <f t="shared" si="2"/>
        <v>2.7884615384615383</v>
      </c>
      <c r="I13" s="21">
        <f t="shared" si="3"/>
        <v>78.60906217070601</v>
      </c>
      <c r="J13" s="22">
        <v>73</v>
      </c>
      <c r="K13" s="23">
        <f t="shared" si="14"/>
        <v>3.285</v>
      </c>
      <c r="L13" s="24">
        <f t="shared" si="4"/>
        <v>45.13999653699668</v>
      </c>
      <c r="M13" s="25">
        <f t="shared" si="5"/>
        <v>-6.8600034630033235</v>
      </c>
      <c r="N13" s="26">
        <f>ROUND(V13*Hauptstelle!$J$54,Hauptstelle!W51)</f>
        <v>0</v>
      </c>
      <c r="O13" s="27">
        <f t="shared" si="6"/>
        <v>44.140030441400306</v>
      </c>
      <c r="P13" s="24">
        <f t="shared" si="7"/>
        <v>0</v>
      </c>
      <c r="Q13" s="24">
        <f>(P13*(1/Hauptstelle!$J$52))+((L13/100)*Hauptstelle!$J$53)</f>
        <v>2.2569998268498335</v>
      </c>
      <c r="R13" s="28">
        <f t="shared" si="8"/>
        <v>67.709994805495</v>
      </c>
      <c r="S13" s="29">
        <f t="shared" si="9"/>
        <v>0.0002873173113352731</v>
      </c>
      <c r="T13" s="28">
        <f t="shared" si="10"/>
        <v>4350</v>
      </c>
      <c r="U13" s="29">
        <f t="shared" si="11"/>
        <v>0.0002743198727800536</v>
      </c>
      <c r="V13" s="29">
        <f t="shared" si="12"/>
        <v>0.0002808185920576634</v>
      </c>
      <c r="W13" s="16">
        <f t="shared" si="13"/>
        <v>4060</v>
      </c>
    </row>
    <row r="14" spans="1:23" ht="9">
      <c r="A14" s="16" t="s">
        <v>28</v>
      </c>
      <c r="B14" s="30">
        <v>28</v>
      </c>
      <c r="C14" s="31">
        <v>134</v>
      </c>
      <c r="D14" s="18">
        <f t="shared" si="0"/>
        <v>0.05677268471247178</v>
      </c>
      <c r="E14" s="30">
        <v>356</v>
      </c>
      <c r="F14" s="18">
        <f t="shared" si="1"/>
        <v>0.03437959320056629</v>
      </c>
      <c r="G14" s="19">
        <v>15</v>
      </c>
      <c r="H14" s="20">
        <f t="shared" si="2"/>
        <v>2.656716417910448</v>
      </c>
      <c r="I14" s="21">
        <f t="shared" si="3"/>
        <v>79.61970967082397</v>
      </c>
      <c r="J14" s="22">
        <v>60</v>
      </c>
      <c r="K14" s="23">
        <f t="shared" si="14"/>
        <v>4.866666666666666</v>
      </c>
      <c r="L14" s="24">
        <f t="shared" si="4"/>
        <v>74.80787012303657</v>
      </c>
      <c r="M14" s="25">
        <f t="shared" si="5"/>
        <v>-59.192129876963435</v>
      </c>
      <c r="N14" s="26">
        <f>ROUND(V14*Hauptstelle!$J$54,Hauptstelle!W51)</f>
        <v>0</v>
      </c>
      <c r="O14" s="27">
        <f t="shared" si="6"/>
        <v>73.15068493150686</v>
      </c>
      <c r="P14" s="24">
        <f t="shared" si="7"/>
        <v>0</v>
      </c>
      <c r="Q14" s="24">
        <f>(P14*(1/Hauptstelle!$J$52))+((L14/100)*Hauptstelle!$J$53)</f>
        <v>3.7403935061518285</v>
      </c>
      <c r="R14" s="28">
        <f t="shared" si="8"/>
        <v>56.10590259227743</v>
      </c>
      <c r="S14" s="29">
        <f t="shared" si="9"/>
        <v>0.00023807706866850397</v>
      </c>
      <c r="T14" s="28">
        <f t="shared" si="10"/>
        <v>5340</v>
      </c>
      <c r="U14" s="29">
        <f t="shared" si="11"/>
        <v>0.0003367512921024106</v>
      </c>
      <c r="V14" s="29">
        <f t="shared" si="12"/>
        <v>0.00028741418038545727</v>
      </c>
      <c r="W14" s="16">
        <f t="shared" si="13"/>
        <v>9968</v>
      </c>
    </row>
    <row r="15" spans="1:23" ht="9">
      <c r="A15" s="16" t="s">
        <v>29</v>
      </c>
      <c r="B15" s="30">
        <v>7</v>
      </c>
      <c r="C15" s="31">
        <v>12</v>
      </c>
      <c r="D15" s="18">
        <f t="shared" si="0"/>
        <v>0.005084121019027323</v>
      </c>
      <c r="E15" s="30">
        <v>560</v>
      </c>
      <c r="F15" s="18">
        <f t="shared" si="1"/>
        <v>0.054080258967182944</v>
      </c>
      <c r="G15" s="19">
        <v>35</v>
      </c>
      <c r="H15" s="20">
        <f t="shared" si="2"/>
        <v>46.666666666666664</v>
      </c>
      <c r="I15" s="21">
        <f t="shared" si="3"/>
        <v>10.502283105022842</v>
      </c>
      <c r="J15" s="22">
        <v>35</v>
      </c>
      <c r="K15" s="23">
        <f t="shared" si="14"/>
        <v>7.908333333333333</v>
      </c>
      <c r="L15" s="24">
        <f t="shared" si="4"/>
        <v>72.41557004131457</v>
      </c>
      <c r="M15" s="25">
        <f t="shared" si="5"/>
        <v>60.41557004131457</v>
      </c>
      <c r="N15" s="26">
        <f>ROUND(V15*Hauptstelle!$J$54,Hauptstelle!W51)</f>
        <v>100</v>
      </c>
      <c r="O15" s="27">
        <f t="shared" si="6"/>
        <v>70.8113804004215</v>
      </c>
      <c r="P15" s="24">
        <f t="shared" si="7"/>
        <v>60.41557004131457</v>
      </c>
      <c r="Q15" s="24">
        <f>(P15*(1/Hauptstelle!$J$52))+((L15/100)*Hauptstelle!$J$53)</f>
        <v>9.662335506197186</v>
      </c>
      <c r="R15" s="28">
        <f t="shared" si="8"/>
        <v>338.1817427169015</v>
      </c>
      <c r="S15" s="29">
        <f t="shared" si="9"/>
        <v>0.0014350240217742825</v>
      </c>
      <c r="T15" s="28">
        <f t="shared" si="10"/>
        <v>19600</v>
      </c>
      <c r="U15" s="29">
        <f t="shared" si="11"/>
        <v>0.00123601597850323</v>
      </c>
      <c r="V15" s="29">
        <f t="shared" si="12"/>
        <v>0.0013355200001387564</v>
      </c>
      <c r="W15" s="16">
        <f t="shared" si="13"/>
        <v>3920</v>
      </c>
    </row>
    <row r="16" spans="1:23" ht="9">
      <c r="A16" s="16" t="s">
        <v>30</v>
      </c>
      <c r="B16" s="30">
        <v>28</v>
      </c>
      <c r="C16" s="31">
        <v>654</v>
      </c>
      <c r="D16" s="18">
        <f t="shared" si="0"/>
        <v>0.2770845955369891</v>
      </c>
      <c r="E16" s="30">
        <v>2134</v>
      </c>
      <c r="F16" s="18">
        <f t="shared" si="1"/>
        <v>0.20608441542137212</v>
      </c>
      <c r="G16" s="19">
        <v>20.45</v>
      </c>
      <c r="H16" s="20">
        <f t="shared" si="2"/>
        <v>3.2629969418960245</v>
      </c>
      <c r="I16" s="21">
        <f t="shared" si="3"/>
        <v>74.96879058271543</v>
      </c>
      <c r="J16" s="22">
        <v>35</v>
      </c>
      <c r="K16" s="23">
        <f t="shared" si="14"/>
        <v>7.908333333333333</v>
      </c>
      <c r="L16" s="24">
        <f t="shared" si="4"/>
        <v>275.9550472645809</v>
      </c>
      <c r="M16" s="25">
        <f t="shared" si="5"/>
        <v>-378.0449527354191</v>
      </c>
      <c r="N16" s="26">
        <f>ROUND(V16*Hauptstelle!$J$54,Hauptstelle!W51)</f>
        <v>200</v>
      </c>
      <c r="O16" s="27">
        <f t="shared" si="6"/>
        <v>269.8419388830348</v>
      </c>
      <c r="P16" s="24">
        <f t="shared" si="7"/>
        <v>0</v>
      </c>
      <c r="Q16" s="24">
        <f>(P16*(1/Hauptstelle!$J$52))+((L16/100)*Hauptstelle!$J$53)</f>
        <v>13.797752363229046</v>
      </c>
      <c r="R16" s="28">
        <f t="shared" si="8"/>
        <v>282.164035828034</v>
      </c>
      <c r="S16" s="29">
        <f t="shared" si="9"/>
        <v>0.0011973211984804511</v>
      </c>
      <c r="T16" s="28">
        <f t="shared" si="10"/>
        <v>43640.299999999996</v>
      </c>
      <c r="U16" s="29">
        <f t="shared" si="11"/>
        <v>0.002752046331973189</v>
      </c>
      <c r="V16" s="29">
        <f t="shared" si="12"/>
        <v>0.00197468376522682</v>
      </c>
      <c r="W16" s="16">
        <f t="shared" si="13"/>
        <v>59752</v>
      </c>
    </row>
    <row r="17" spans="1:23" ht="9">
      <c r="A17" s="16" t="s">
        <v>5</v>
      </c>
      <c r="B17" s="30">
        <v>56</v>
      </c>
      <c r="C17" s="31">
        <v>1354</v>
      </c>
      <c r="D17" s="18">
        <f t="shared" si="0"/>
        <v>0.5736583216469163</v>
      </c>
      <c r="E17" s="30">
        <v>1897</v>
      </c>
      <c r="F17" s="18">
        <f t="shared" si="1"/>
        <v>0.1831968772513322</v>
      </c>
      <c r="G17" s="19">
        <v>30</v>
      </c>
      <c r="H17" s="20">
        <f t="shared" si="2"/>
        <v>1.4010339734121122</v>
      </c>
      <c r="I17" s="21">
        <f t="shared" si="3"/>
        <v>78.50468424354021</v>
      </c>
      <c r="J17" s="22">
        <v>78</v>
      </c>
      <c r="K17" s="23">
        <f t="shared" si="14"/>
        <v>2.6766666666666667</v>
      </c>
      <c r="L17" s="24">
        <f t="shared" si="4"/>
        <v>724.7728785669068</v>
      </c>
      <c r="M17" s="25">
        <f t="shared" si="5"/>
        <v>-629.2271214330932</v>
      </c>
      <c r="N17" s="26">
        <f>ROUND(V17*Hauptstelle!$J$54,Hauptstelle!W51)</f>
        <v>400</v>
      </c>
      <c r="O17" s="27">
        <f t="shared" si="6"/>
        <v>708.7173100871731</v>
      </c>
      <c r="P17" s="24">
        <f t="shared" si="7"/>
        <v>0</v>
      </c>
      <c r="Q17" s="24">
        <f>(P17*(1/Hauptstelle!$J$52))+((L17/100)*Hauptstelle!$J$53)</f>
        <v>36.23864392834534</v>
      </c>
      <c r="R17" s="28">
        <f t="shared" si="8"/>
        <v>1087.1593178503601</v>
      </c>
      <c r="S17" s="29">
        <f t="shared" si="9"/>
        <v>0.004613199175323309</v>
      </c>
      <c r="T17" s="28">
        <f t="shared" si="10"/>
        <v>56910</v>
      </c>
      <c r="U17" s="29">
        <f t="shared" si="11"/>
        <v>0.0035888606804397355</v>
      </c>
      <c r="V17" s="29">
        <f t="shared" si="12"/>
        <v>0.0041010299278815224</v>
      </c>
      <c r="W17" s="16">
        <f t="shared" si="13"/>
        <v>106232</v>
      </c>
    </row>
    <row r="18" spans="1:23" ht="9">
      <c r="A18" s="16" t="s">
        <v>31</v>
      </c>
      <c r="B18" s="30">
        <v>28</v>
      </c>
      <c r="C18" s="31">
        <v>1</v>
      </c>
      <c r="D18" s="18">
        <f t="shared" si="0"/>
        <v>0.00042367675158561026</v>
      </c>
      <c r="E18" s="30">
        <v>3</v>
      </c>
      <c r="F18" s="18">
        <f t="shared" si="1"/>
        <v>0.00028971567303848</v>
      </c>
      <c r="G18" s="19">
        <v>50</v>
      </c>
      <c r="H18" s="20">
        <f t="shared" si="2"/>
        <v>3</v>
      </c>
      <c r="I18" s="21">
        <f t="shared" si="3"/>
        <v>76.98630136986301</v>
      </c>
      <c r="J18" s="22">
        <v>73</v>
      </c>
      <c r="K18" s="23">
        <f t="shared" si="14"/>
        <v>3.285</v>
      </c>
      <c r="L18" s="24">
        <f t="shared" si="4"/>
        <v>0.933930962834414</v>
      </c>
      <c r="M18" s="25">
        <f t="shared" si="5"/>
        <v>-0.06606903716558599</v>
      </c>
      <c r="N18" s="26">
        <f>ROUND(V18*Hauptstelle!$J$54,Hauptstelle!W51)</f>
        <v>0</v>
      </c>
      <c r="O18" s="27">
        <f t="shared" si="6"/>
        <v>0.91324200913242</v>
      </c>
      <c r="P18" s="24">
        <f t="shared" si="7"/>
        <v>0</v>
      </c>
      <c r="Q18" s="24">
        <f>(P18*(1/Hauptstelle!$J$52))+((L18/100)*Hauptstelle!$J$53)</f>
        <v>0.046696548141720695</v>
      </c>
      <c r="R18" s="28">
        <f t="shared" si="8"/>
        <v>2.334827407086035</v>
      </c>
      <c r="S18" s="29">
        <f t="shared" si="9"/>
        <v>9.907493494319763E-06</v>
      </c>
      <c r="T18" s="28">
        <f t="shared" si="10"/>
        <v>150</v>
      </c>
      <c r="U18" s="29">
        <f t="shared" si="11"/>
        <v>9.459305957932882E-06</v>
      </c>
      <c r="V18" s="29">
        <f t="shared" si="12"/>
        <v>9.683399726126323E-06</v>
      </c>
      <c r="W18" s="16">
        <f t="shared" si="13"/>
        <v>84</v>
      </c>
    </row>
    <row r="19" spans="1:23" ht="9">
      <c r="A19" s="16" t="s">
        <v>33</v>
      </c>
      <c r="B19" s="30">
        <v>28</v>
      </c>
      <c r="C19" s="31">
        <v>9</v>
      </c>
      <c r="D19" s="18">
        <f t="shared" si="0"/>
        <v>0.0038130907642704923</v>
      </c>
      <c r="E19" s="30">
        <v>34</v>
      </c>
      <c r="F19" s="18">
        <f t="shared" si="1"/>
        <v>0.0032834442944361074</v>
      </c>
      <c r="G19" s="19">
        <v>17</v>
      </c>
      <c r="H19" s="20">
        <f t="shared" si="2"/>
        <v>3.7777777777777777</v>
      </c>
      <c r="I19" s="21">
        <f t="shared" si="3"/>
        <v>71.01978691019787</v>
      </c>
      <c r="J19" s="22">
        <v>44</v>
      </c>
      <c r="K19" s="23">
        <f t="shared" si="14"/>
        <v>6.8133333333333335</v>
      </c>
      <c r="L19" s="24">
        <f t="shared" si="4"/>
        <v>5.1032656183451905</v>
      </c>
      <c r="M19" s="25">
        <f t="shared" si="5"/>
        <v>-3.8967343816548095</v>
      </c>
      <c r="N19" s="26">
        <f>ROUND(V19*Hauptstelle!$J$54,Hauptstelle!W51)</f>
        <v>0</v>
      </c>
      <c r="O19" s="27">
        <f t="shared" si="6"/>
        <v>4.990215264187867</v>
      </c>
      <c r="P19" s="24">
        <f t="shared" si="7"/>
        <v>0</v>
      </c>
      <c r="Q19" s="24">
        <f>(P19*(1/Hauptstelle!$J$52))+((L19/100)*Hauptstelle!$J$53)</f>
        <v>0.2551632809172595</v>
      </c>
      <c r="R19" s="28">
        <f t="shared" si="8"/>
        <v>4.337775775593411</v>
      </c>
      <c r="S19" s="29">
        <f t="shared" si="9"/>
        <v>1.8406707556232645E-05</v>
      </c>
      <c r="T19" s="28">
        <f t="shared" si="10"/>
        <v>578</v>
      </c>
      <c r="U19" s="29">
        <f t="shared" si="11"/>
        <v>3.644985895790138E-05</v>
      </c>
      <c r="V19" s="29">
        <f t="shared" si="12"/>
        <v>2.742828325706701E-05</v>
      </c>
      <c r="W19" s="16">
        <f t="shared" si="13"/>
        <v>952</v>
      </c>
    </row>
    <row r="20" spans="1:23" ht="9">
      <c r="A20" s="16" t="s">
        <v>34</v>
      </c>
      <c r="B20" s="30">
        <v>28</v>
      </c>
      <c r="C20" s="31">
        <v>45</v>
      </c>
      <c r="D20" s="18">
        <f t="shared" si="0"/>
        <v>0.01906545382135246</v>
      </c>
      <c r="E20" s="30">
        <v>234</v>
      </c>
      <c r="F20" s="18">
        <f t="shared" si="1"/>
        <v>0.022597822497001444</v>
      </c>
      <c r="G20" s="19">
        <v>25</v>
      </c>
      <c r="H20" s="20">
        <f t="shared" si="2"/>
        <v>5.2</v>
      </c>
      <c r="I20" s="21">
        <f t="shared" si="3"/>
        <v>60.10958904109589</v>
      </c>
      <c r="J20" s="22">
        <v>50</v>
      </c>
      <c r="K20" s="23">
        <f t="shared" si="14"/>
        <v>6.083333333333333</v>
      </c>
      <c r="L20" s="24">
        <f t="shared" si="4"/>
        <v>39.33717215458552</v>
      </c>
      <c r="M20" s="25">
        <f t="shared" si="5"/>
        <v>-5.662827845414483</v>
      </c>
      <c r="N20" s="26">
        <f>ROUND(V20*Hauptstelle!$J$54,Hauptstelle!W51)</f>
        <v>0</v>
      </c>
      <c r="O20" s="27">
        <f t="shared" si="6"/>
        <v>38.465753424657535</v>
      </c>
      <c r="P20" s="24">
        <f t="shared" si="7"/>
        <v>0</v>
      </c>
      <c r="Q20" s="24">
        <f>(P20*(1/Hauptstelle!$J$52))+((L20/100)*Hauptstelle!$J$53)</f>
        <v>1.9668586077292758</v>
      </c>
      <c r="R20" s="28">
        <f t="shared" si="8"/>
        <v>49.171465193231896</v>
      </c>
      <c r="S20" s="29">
        <f t="shared" si="9"/>
        <v>0.00020865181299037423</v>
      </c>
      <c r="T20" s="28">
        <f t="shared" si="10"/>
        <v>5850</v>
      </c>
      <c r="U20" s="29">
        <f t="shared" si="11"/>
        <v>0.0003689129323593824</v>
      </c>
      <c r="V20" s="29">
        <f t="shared" si="12"/>
        <v>0.00028878237267487833</v>
      </c>
      <c r="W20" s="16">
        <f t="shared" si="13"/>
        <v>6552</v>
      </c>
    </row>
    <row r="21" spans="1:23" ht="9">
      <c r="A21" s="16" t="s">
        <v>32</v>
      </c>
      <c r="B21" s="30">
        <v>28</v>
      </c>
      <c r="C21" s="31">
        <v>78</v>
      </c>
      <c r="D21" s="18">
        <f t="shared" si="0"/>
        <v>0.0330467866236776</v>
      </c>
      <c r="E21" s="30">
        <v>432</v>
      </c>
      <c r="F21" s="18">
        <f t="shared" si="1"/>
        <v>0.041719056917541124</v>
      </c>
      <c r="G21" s="19">
        <v>25</v>
      </c>
      <c r="H21" s="20">
        <f t="shared" si="2"/>
        <v>5.538461538461538</v>
      </c>
      <c r="I21" s="21">
        <f t="shared" si="3"/>
        <v>57.51317175974711</v>
      </c>
      <c r="J21" s="22">
        <v>73</v>
      </c>
      <c r="K21" s="23">
        <f t="shared" si="14"/>
        <v>3.285</v>
      </c>
      <c r="L21" s="24">
        <f t="shared" si="4"/>
        <v>134.48605864815562</v>
      </c>
      <c r="M21" s="25">
        <f t="shared" si="5"/>
        <v>56.48605864815562</v>
      </c>
      <c r="N21" s="26">
        <f>ROUND(V21*Hauptstelle!$J$54,Hauptstelle!W51)</f>
        <v>100</v>
      </c>
      <c r="O21" s="27">
        <f t="shared" si="6"/>
        <v>131.50684931506848</v>
      </c>
      <c r="P21" s="24">
        <f t="shared" si="7"/>
        <v>56.48605864815562</v>
      </c>
      <c r="Q21" s="24">
        <f>(P21*(1/Hauptstelle!$J$52))+((L21/100)*Hauptstelle!$J$53)</f>
        <v>12.372908797223342</v>
      </c>
      <c r="R21" s="28">
        <f t="shared" si="8"/>
        <v>309.32271993058356</v>
      </c>
      <c r="S21" s="29">
        <f t="shared" si="9"/>
        <v>0.0013125650427336382</v>
      </c>
      <c r="T21" s="28">
        <f t="shared" si="10"/>
        <v>10800</v>
      </c>
      <c r="U21" s="29">
        <f t="shared" si="11"/>
        <v>0.0006810700289711676</v>
      </c>
      <c r="V21" s="29">
        <f t="shared" si="12"/>
        <v>0.000996817535852403</v>
      </c>
      <c r="W21" s="16">
        <f t="shared" si="13"/>
        <v>12096</v>
      </c>
    </row>
    <row r="22" spans="1:23" ht="9">
      <c r="A22" s="16" t="s">
        <v>35</v>
      </c>
      <c r="B22" s="30">
        <v>28</v>
      </c>
      <c r="C22" s="31">
        <v>478</v>
      </c>
      <c r="D22" s="18">
        <f t="shared" si="0"/>
        <v>0.2025174872579217</v>
      </c>
      <c r="E22" s="30">
        <v>3570</v>
      </c>
      <c r="F22" s="18">
        <f t="shared" si="1"/>
        <v>0.34476165091579125</v>
      </c>
      <c r="G22" s="19">
        <v>8</v>
      </c>
      <c r="H22" s="20">
        <f t="shared" si="2"/>
        <v>7.468619246861925</v>
      </c>
      <c r="I22" s="21">
        <f t="shared" si="3"/>
        <v>42.706482489826335</v>
      </c>
      <c r="J22" s="22">
        <v>44</v>
      </c>
      <c r="K22" s="23">
        <f t="shared" si="14"/>
        <v>6.8133333333333335</v>
      </c>
      <c r="L22" s="24">
        <f t="shared" si="4"/>
        <v>535.842889926245</v>
      </c>
      <c r="M22" s="25">
        <f t="shared" si="5"/>
        <v>57.84288992624499</v>
      </c>
      <c r="N22" s="26">
        <f>ROUND(V22*Hauptstelle!$J$54,Hauptstelle!W51)</f>
        <v>100</v>
      </c>
      <c r="O22" s="27">
        <f t="shared" si="6"/>
        <v>523.972602739726</v>
      </c>
      <c r="P22" s="24">
        <f t="shared" si="7"/>
        <v>57.84288992624499</v>
      </c>
      <c r="Q22" s="24">
        <f>(P22*(1/Hauptstelle!$J$52))+((L22/100)*Hauptstelle!$J$53)</f>
        <v>32.57643348893675</v>
      </c>
      <c r="R22" s="28">
        <f t="shared" si="8"/>
        <v>260.611467911494</v>
      </c>
      <c r="S22" s="29">
        <f t="shared" si="9"/>
        <v>0.0011058660760285943</v>
      </c>
      <c r="T22" s="28">
        <f t="shared" si="10"/>
        <v>28560</v>
      </c>
      <c r="U22" s="29">
        <f t="shared" si="11"/>
        <v>0.001801051854390421</v>
      </c>
      <c r="V22" s="29">
        <f t="shared" si="12"/>
        <v>0.0014534589652095077</v>
      </c>
      <c r="W22" s="16">
        <f t="shared" si="13"/>
        <v>99960</v>
      </c>
    </row>
    <row r="23" spans="1:23" ht="9">
      <c r="A23" s="16" t="s">
        <v>36</v>
      </c>
      <c r="B23" s="30">
        <v>28</v>
      </c>
      <c r="C23" s="31">
        <v>2941</v>
      </c>
      <c r="D23" s="18">
        <f t="shared" si="0"/>
        <v>1.2460333264132797</v>
      </c>
      <c r="E23" s="30">
        <v>34983</v>
      </c>
      <c r="F23" s="18">
        <f t="shared" si="1"/>
        <v>3.3783744633017156</v>
      </c>
      <c r="G23" s="19">
        <v>16</v>
      </c>
      <c r="H23" s="20">
        <f t="shared" si="2"/>
        <v>11.894933696021761</v>
      </c>
      <c r="I23" s="21">
        <f t="shared" si="3"/>
        <v>8.751193564764579</v>
      </c>
      <c r="J23" s="22">
        <v>50</v>
      </c>
      <c r="K23" s="23">
        <f t="shared" si="14"/>
        <v>6.083333333333333</v>
      </c>
      <c r="L23" s="24">
        <f t="shared" si="4"/>
        <v>5880.907237110535</v>
      </c>
      <c r="M23" s="25">
        <f t="shared" si="5"/>
        <v>2939.907237110535</v>
      </c>
      <c r="N23" s="26">
        <f>ROUND(V23*Hauptstelle!$J$54,Hauptstelle!W51)</f>
        <v>3800</v>
      </c>
      <c r="O23" s="27">
        <f t="shared" si="6"/>
        <v>5750.630136986301</v>
      </c>
      <c r="P23" s="24">
        <f t="shared" si="7"/>
        <v>2939.907237110535</v>
      </c>
      <c r="Q23" s="24">
        <f>(P23*(1/Hauptstelle!$J$52))+((L23/100)*Hauptstelle!$J$53)</f>
        <v>588.0360855665803</v>
      </c>
      <c r="R23" s="28">
        <f t="shared" si="8"/>
        <v>9408.577369065284</v>
      </c>
      <c r="S23" s="29">
        <f t="shared" si="9"/>
        <v>0.03992390135215832</v>
      </c>
      <c r="T23" s="28">
        <f t="shared" si="10"/>
        <v>559728</v>
      </c>
      <c r="U23" s="29">
        <f t="shared" si="11"/>
        <v>0.03529758936814571</v>
      </c>
      <c r="V23" s="29">
        <f t="shared" si="12"/>
        <v>0.03761074536015202</v>
      </c>
      <c r="W23" s="16">
        <f t="shared" si="13"/>
        <v>979524</v>
      </c>
    </row>
    <row r="24" spans="1:23" ht="9">
      <c r="A24" s="16" t="s">
        <v>6</v>
      </c>
      <c r="B24" s="30">
        <v>28</v>
      </c>
      <c r="C24" s="31">
        <v>789</v>
      </c>
      <c r="D24" s="18">
        <f t="shared" si="0"/>
        <v>0.3342809570010465</v>
      </c>
      <c r="E24" s="30">
        <v>675</v>
      </c>
      <c r="F24" s="18">
        <f t="shared" si="1"/>
        <v>0.065186026433658</v>
      </c>
      <c r="G24" s="19">
        <v>7.67</v>
      </c>
      <c r="H24" s="20">
        <f t="shared" si="2"/>
        <v>0.8555133079847909</v>
      </c>
      <c r="I24" s="21">
        <f t="shared" si="3"/>
        <v>93.43715818532215</v>
      </c>
      <c r="J24" s="22">
        <v>78</v>
      </c>
      <c r="K24" s="23">
        <f t="shared" si="14"/>
        <v>2.6766666666666667</v>
      </c>
      <c r="L24" s="24">
        <f t="shared" si="4"/>
        <v>257.8922999645029</v>
      </c>
      <c r="M24" s="25">
        <f t="shared" si="5"/>
        <v>-531.1077000354971</v>
      </c>
      <c r="N24" s="26">
        <f>ROUND(V24*Hauptstelle!$J$54,Hauptstelle!W51)</f>
        <v>0</v>
      </c>
      <c r="O24" s="27">
        <f t="shared" si="6"/>
        <v>252.17932752179325</v>
      </c>
      <c r="P24" s="24">
        <f t="shared" si="7"/>
        <v>0</v>
      </c>
      <c r="Q24" s="24">
        <f>(P24*(1/Hauptstelle!$J$52))+((L24/100)*Hauptstelle!$J$53)</f>
        <v>12.894614998225144</v>
      </c>
      <c r="R24" s="28">
        <f t="shared" si="8"/>
        <v>98.90169703638685</v>
      </c>
      <c r="S24" s="29">
        <f t="shared" si="9"/>
        <v>0.0004196746693101844</v>
      </c>
      <c r="T24" s="28">
        <f t="shared" si="10"/>
        <v>5177.25</v>
      </c>
      <c r="U24" s="29">
        <f t="shared" si="11"/>
        <v>0.00032648794513805347</v>
      </c>
      <c r="V24" s="29">
        <f t="shared" si="12"/>
        <v>0.0003730813072241189</v>
      </c>
      <c r="W24" s="16">
        <f t="shared" si="13"/>
        <v>18900</v>
      </c>
    </row>
    <row r="25" spans="1:23" ht="9">
      <c r="A25" s="16" t="s">
        <v>47</v>
      </c>
      <c r="B25" s="30">
        <v>28</v>
      </c>
      <c r="C25" s="31"/>
      <c r="D25" s="18">
        <f t="shared" si="0"/>
        <v>0</v>
      </c>
      <c r="E25" s="30"/>
      <c r="F25" s="18">
        <f t="shared" si="1"/>
        <v>0</v>
      </c>
      <c r="G25" s="19">
        <v>10</v>
      </c>
      <c r="H25" s="20" t="e">
        <f t="shared" si="2"/>
        <v>#DIV/0!</v>
      </c>
      <c r="I25" s="21" t="e">
        <f t="shared" si="3"/>
        <v>#DIV/0!</v>
      </c>
      <c r="J25" s="22">
        <v>70</v>
      </c>
      <c r="K25" s="23">
        <f t="shared" si="14"/>
        <v>3.65</v>
      </c>
      <c r="L25" s="24">
        <f t="shared" si="4"/>
        <v>0</v>
      </c>
      <c r="M25" s="25">
        <f t="shared" si="5"/>
        <v>0</v>
      </c>
      <c r="N25" s="26">
        <f>ROUND(V25*Hauptstelle!$J$54,Hauptstelle!W51)</f>
        <v>0</v>
      </c>
      <c r="O25" s="27">
        <f t="shared" si="6"/>
        <v>0</v>
      </c>
      <c r="P25" s="24">
        <f t="shared" si="7"/>
        <v>0</v>
      </c>
      <c r="Q25" s="24">
        <f>(P25*(1/Hauptstelle!$J$52))+((L25/100)*Hauptstelle!$J$53)</f>
        <v>0</v>
      </c>
      <c r="R25" s="28">
        <f t="shared" si="8"/>
        <v>0</v>
      </c>
      <c r="S25" s="29">
        <f t="shared" si="9"/>
        <v>0</v>
      </c>
      <c r="T25" s="28">
        <f t="shared" si="10"/>
        <v>0</v>
      </c>
      <c r="U25" s="29">
        <f t="shared" si="11"/>
        <v>0</v>
      </c>
      <c r="V25" s="29">
        <f t="shared" si="12"/>
        <v>0</v>
      </c>
      <c r="W25" s="16">
        <f t="shared" si="13"/>
        <v>0</v>
      </c>
    </row>
    <row r="26" spans="1:23" ht="9">
      <c r="A26" s="16" t="s">
        <v>48</v>
      </c>
      <c r="B26" s="30">
        <v>28</v>
      </c>
      <c r="C26" s="31"/>
      <c r="D26" s="18">
        <f t="shared" si="0"/>
        <v>0</v>
      </c>
      <c r="E26" s="30"/>
      <c r="F26" s="18">
        <f t="shared" si="1"/>
        <v>0</v>
      </c>
      <c r="G26" s="19">
        <v>10</v>
      </c>
      <c r="H26" s="20" t="e">
        <f t="shared" si="2"/>
        <v>#DIV/0!</v>
      </c>
      <c r="I26" s="21" t="e">
        <f t="shared" si="3"/>
        <v>#DIV/0!</v>
      </c>
      <c r="J26" s="22">
        <v>70</v>
      </c>
      <c r="K26" s="23">
        <f t="shared" si="14"/>
        <v>3.65</v>
      </c>
      <c r="L26" s="24">
        <f t="shared" si="4"/>
        <v>0</v>
      </c>
      <c r="M26" s="25">
        <f t="shared" si="5"/>
        <v>0</v>
      </c>
      <c r="N26" s="26">
        <f>ROUND(V26*Hauptstelle!$J$54,Hauptstelle!W51)</f>
        <v>0</v>
      </c>
      <c r="O26" s="27">
        <f t="shared" si="6"/>
        <v>0</v>
      </c>
      <c r="P26" s="24">
        <f t="shared" si="7"/>
        <v>0</v>
      </c>
      <c r="Q26" s="24">
        <f>(P26*(1/Hauptstelle!$J$52))+((L26/100)*Hauptstelle!$J$53)</f>
        <v>0</v>
      </c>
      <c r="R26" s="28">
        <f t="shared" si="8"/>
        <v>0</v>
      </c>
      <c r="S26" s="29">
        <f t="shared" si="9"/>
        <v>0</v>
      </c>
      <c r="T26" s="28">
        <f t="shared" si="10"/>
        <v>0</v>
      </c>
      <c r="U26" s="29">
        <f t="shared" si="11"/>
        <v>0</v>
      </c>
      <c r="V26" s="29">
        <f t="shared" si="12"/>
        <v>0</v>
      </c>
      <c r="W26" s="16">
        <f t="shared" si="13"/>
        <v>0</v>
      </c>
    </row>
    <row r="27" spans="1:23" ht="9">
      <c r="A27" s="16" t="s">
        <v>37</v>
      </c>
      <c r="B27" s="30">
        <v>28</v>
      </c>
      <c r="C27" s="31">
        <v>14567</v>
      </c>
      <c r="D27" s="18">
        <f t="shared" si="0"/>
        <v>6.171699240347584</v>
      </c>
      <c r="E27" s="30">
        <v>76547</v>
      </c>
      <c r="F27" s="18">
        <f t="shared" si="1"/>
        <v>7.392288541358844</v>
      </c>
      <c r="G27" s="19">
        <v>16.33</v>
      </c>
      <c r="H27" s="20">
        <f t="shared" si="2"/>
        <v>5.254822544106542</v>
      </c>
      <c r="I27" s="21">
        <f t="shared" si="3"/>
        <v>59.689032538360784</v>
      </c>
      <c r="J27" s="22">
        <v>30</v>
      </c>
      <c r="K27" s="23">
        <f t="shared" si="14"/>
        <v>8.516666666666667</v>
      </c>
      <c r="L27" s="24">
        <f t="shared" si="4"/>
        <v>9191.521724411043</v>
      </c>
      <c r="M27" s="25">
        <f t="shared" si="5"/>
        <v>-5375.478275588957</v>
      </c>
      <c r="N27" s="26">
        <f>ROUND(V27*Hauptstelle!$J$54,Hauptstelle!W51)</f>
        <v>5500</v>
      </c>
      <c r="O27" s="27">
        <f t="shared" si="6"/>
        <v>8987.906066536203</v>
      </c>
      <c r="P27" s="24">
        <f t="shared" si="7"/>
        <v>0</v>
      </c>
      <c r="Q27" s="24">
        <f>(P27*(1/Hauptstelle!$J$52))+((L27/100)*Hauptstelle!$J$53)</f>
        <v>459.5760862205521</v>
      </c>
      <c r="R27" s="28">
        <f t="shared" si="8"/>
        <v>7504.877487981615</v>
      </c>
      <c r="S27" s="29">
        <f t="shared" si="9"/>
        <v>0.031845833513082816</v>
      </c>
      <c r="T27" s="28">
        <f t="shared" si="10"/>
        <v>1250012.5099999998</v>
      </c>
      <c r="U27" s="29">
        <f t="shared" si="11"/>
        <v>0.07882833855555757</v>
      </c>
      <c r="V27" s="29">
        <f t="shared" si="12"/>
        <v>0.05533708603432019</v>
      </c>
      <c r="W27" s="16">
        <f t="shared" si="13"/>
        <v>2143316</v>
      </c>
    </row>
    <row r="28" spans="1:23" ht="9">
      <c r="A28" s="16" t="s">
        <v>38</v>
      </c>
      <c r="B28" s="30">
        <v>28</v>
      </c>
      <c r="C28" s="31">
        <v>11987</v>
      </c>
      <c r="D28" s="18">
        <f t="shared" si="0"/>
        <v>5.07861322125671</v>
      </c>
      <c r="E28" s="30">
        <v>87658</v>
      </c>
      <c r="F28" s="18">
        <f t="shared" si="1"/>
        <v>8.46529882240236</v>
      </c>
      <c r="G28" s="19">
        <v>16.33</v>
      </c>
      <c r="H28" s="20">
        <f t="shared" si="2"/>
        <v>7.312755485108868</v>
      </c>
      <c r="I28" s="21">
        <f t="shared" si="3"/>
        <v>43.90214970327443</v>
      </c>
      <c r="J28" s="22">
        <v>30</v>
      </c>
      <c r="K28" s="23">
        <f t="shared" si="14"/>
        <v>8.516666666666667</v>
      </c>
      <c r="L28" s="24">
        <f t="shared" si="4"/>
        <v>10525.695472303592</v>
      </c>
      <c r="M28" s="25">
        <f t="shared" si="5"/>
        <v>-1461.3045276964076</v>
      </c>
      <c r="N28" s="26">
        <f>ROUND(V28*Hauptstelle!$J$54,Hauptstelle!W51)</f>
        <v>6300</v>
      </c>
      <c r="O28" s="27">
        <f t="shared" si="6"/>
        <v>10292.52446183953</v>
      </c>
      <c r="P28" s="24">
        <f t="shared" si="7"/>
        <v>0</v>
      </c>
      <c r="Q28" s="24">
        <f>(P28*(1/Hauptstelle!$J$52))+((L28/100)*Hauptstelle!$J$53)</f>
        <v>526.2847736151796</v>
      </c>
      <c r="R28" s="28">
        <f t="shared" si="8"/>
        <v>8594.230353135881</v>
      </c>
      <c r="S28" s="29">
        <f t="shared" si="9"/>
        <v>0.03646834068075578</v>
      </c>
      <c r="T28" s="28">
        <f t="shared" si="10"/>
        <v>1431455.14</v>
      </c>
      <c r="U28" s="29">
        <f t="shared" si="11"/>
        <v>0.09027048089543765</v>
      </c>
      <c r="V28" s="29">
        <f t="shared" si="12"/>
        <v>0.06336941078809671</v>
      </c>
      <c r="W28" s="16">
        <f t="shared" si="13"/>
        <v>2454424</v>
      </c>
    </row>
    <row r="29" spans="1:23" ht="9">
      <c r="A29" s="16" t="s">
        <v>39</v>
      </c>
      <c r="B29" s="30">
        <v>28</v>
      </c>
      <c r="C29" s="31">
        <v>9660</v>
      </c>
      <c r="D29" s="18">
        <f t="shared" si="0"/>
        <v>4.092717420316995</v>
      </c>
      <c r="E29" s="30">
        <v>98474</v>
      </c>
      <c r="F29" s="18">
        <f t="shared" si="1"/>
        <v>9.509820395597094</v>
      </c>
      <c r="G29" s="19">
        <v>16.33</v>
      </c>
      <c r="H29" s="20">
        <f t="shared" si="2"/>
        <v>10.193995859213251</v>
      </c>
      <c r="I29" s="21">
        <f t="shared" si="3"/>
        <v>21.79948381973396</v>
      </c>
      <c r="J29" s="22">
        <v>30</v>
      </c>
      <c r="K29" s="23">
        <f t="shared" si="14"/>
        <v>8.516666666666667</v>
      </c>
      <c r="L29" s="24">
        <f t="shared" si="4"/>
        <v>11824.446552962925</v>
      </c>
      <c r="M29" s="25">
        <f t="shared" si="5"/>
        <v>2164.446552962925</v>
      </c>
      <c r="N29" s="26">
        <f>ROUND(V29*Hauptstelle!$J$54,Hauptstelle!W51)</f>
        <v>7900</v>
      </c>
      <c r="O29" s="27">
        <f t="shared" si="6"/>
        <v>11562.504892367904</v>
      </c>
      <c r="P29" s="24">
        <f t="shared" si="7"/>
        <v>2164.446552962925</v>
      </c>
      <c r="Q29" s="24">
        <f>(P29*(1/Hauptstelle!$J$52))+((L29/100)*Hauptstelle!$J$53)</f>
        <v>807.6669829444388</v>
      </c>
      <c r="R29" s="28">
        <f t="shared" si="8"/>
        <v>13189.201831482684</v>
      </c>
      <c r="S29" s="29">
        <f t="shared" si="9"/>
        <v>0.055966420020642636</v>
      </c>
      <c r="T29" s="28">
        <f t="shared" si="10"/>
        <v>1608080.42</v>
      </c>
      <c r="U29" s="29">
        <f t="shared" si="11"/>
        <v>0.10140883131827474</v>
      </c>
      <c r="V29" s="29">
        <f t="shared" si="12"/>
        <v>0.0786876256694587</v>
      </c>
      <c r="W29" s="16">
        <f t="shared" si="13"/>
        <v>2757272</v>
      </c>
    </row>
    <row r="30" spans="1:23" ht="9">
      <c r="A30" s="16" t="s">
        <v>40</v>
      </c>
      <c r="B30" s="30">
        <v>28</v>
      </c>
      <c r="C30" s="31">
        <v>5684</v>
      </c>
      <c r="D30" s="18">
        <f t="shared" si="0"/>
        <v>2.4081786560126086</v>
      </c>
      <c r="E30" s="30">
        <v>43678</v>
      </c>
      <c r="F30" s="18">
        <f t="shared" si="1"/>
        <v>4.218067055658244</v>
      </c>
      <c r="G30" s="19">
        <v>16.33</v>
      </c>
      <c r="H30" s="20">
        <f t="shared" si="2"/>
        <v>7.6843771991555245</v>
      </c>
      <c r="I30" s="21">
        <f t="shared" si="3"/>
        <v>41.05135299277954</v>
      </c>
      <c r="J30" s="22">
        <v>30</v>
      </c>
      <c r="K30" s="23">
        <f t="shared" si="14"/>
        <v>8.516666666666667</v>
      </c>
      <c r="L30" s="24">
        <f t="shared" si="4"/>
        <v>5244.716133601912</v>
      </c>
      <c r="M30" s="25">
        <f t="shared" si="5"/>
        <v>-439.2838663980883</v>
      </c>
      <c r="N30" s="26">
        <f>ROUND(V30*Hauptstelle!$J$54,Hauptstelle!W51)</f>
        <v>3200</v>
      </c>
      <c r="O30" s="27">
        <f t="shared" si="6"/>
        <v>5128.53228962818</v>
      </c>
      <c r="P30" s="24">
        <f t="shared" si="7"/>
        <v>0</v>
      </c>
      <c r="Q30" s="24">
        <f>(P30*(1/Hauptstelle!$J$52))+((L30/100)*Hauptstelle!$J$53)</f>
        <v>262.23580668009555</v>
      </c>
      <c r="R30" s="28">
        <f t="shared" si="8"/>
        <v>4282.31072308596</v>
      </c>
      <c r="S30" s="29">
        <f t="shared" si="9"/>
        <v>0.01817134983976421</v>
      </c>
      <c r="T30" s="28">
        <f t="shared" si="10"/>
        <v>713261.7399999999</v>
      </c>
      <c r="U30" s="29">
        <f t="shared" si="11"/>
        <v>0.04497974017831716</v>
      </c>
      <c r="V30" s="29">
        <f t="shared" si="12"/>
        <v>0.03157554500904068</v>
      </c>
      <c r="W30" s="16">
        <f t="shared" si="13"/>
        <v>1222984</v>
      </c>
    </row>
    <row r="31" spans="1:23" ht="9">
      <c r="A31" s="16" t="s">
        <v>41</v>
      </c>
      <c r="B31" s="30">
        <v>28</v>
      </c>
      <c r="C31" s="31">
        <v>4256</v>
      </c>
      <c r="D31" s="18">
        <f t="shared" si="0"/>
        <v>1.8031682547483572</v>
      </c>
      <c r="E31" s="30">
        <v>18729</v>
      </c>
      <c r="F31" s="18">
        <f t="shared" si="1"/>
        <v>1.808694946779231</v>
      </c>
      <c r="G31" s="19">
        <v>16.33</v>
      </c>
      <c r="H31" s="20">
        <f t="shared" si="2"/>
        <v>4.4006109022556394</v>
      </c>
      <c r="I31" s="21">
        <f t="shared" si="3"/>
        <v>66.24188896899783</v>
      </c>
      <c r="J31" s="22">
        <v>30</v>
      </c>
      <c r="K31" s="23">
        <f t="shared" si="14"/>
        <v>8.516666666666667</v>
      </c>
      <c r="L31" s="24">
        <f t="shared" si="4"/>
        <v>2248.9191003761666</v>
      </c>
      <c r="M31" s="25">
        <f t="shared" si="5"/>
        <v>-2007.0808996238334</v>
      </c>
      <c r="N31" s="26">
        <f>ROUND(V31*Hauptstelle!$J$54,Hauptstelle!W51)</f>
        <v>1400</v>
      </c>
      <c r="O31" s="27">
        <f t="shared" si="6"/>
        <v>2199.0998043052837</v>
      </c>
      <c r="P31" s="24">
        <f t="shared" si="7"/>
        <v>0</v>
      </c>
      <c r="Q31" s="24">
        <f>(P31*(1/Hauptstelle!$J$52))+((L31/100)*Hauptstelle!$J$53)</f>
        <v>112.44595501880832</v>
      </c>
      <c r="R31" s="28">
        <f t="shared" si="8"/>
        <v>1836.2424454571396</v>
      </c>
      <c r="S31" s="29">
        <f t="shared" si="9"/>
        <v>0.007791822225123493</v>
      </c>
      <c r="T31" s="28">
        <f t="shared" si="10"/>
        <v>305844.56999999995</v>
      </c>
      <c r="U31" s="29">
        <f t="shared" si="11"/>
        <v>0.01928718242134947</v>
      </c>
      <c r="V31" s="29">
        <f t="shared" si="12"/>
        <v>0.013539502323236481</v>
      </c>
      <c r="W31" s="16">
        <f t="shared" si="13"/>
        <v>524412</v>
      </c>
    </row>
    <row r="32" spans="1:23" ht="9">
      <c r="A32" s="16" t="s">
        <v>42</v>
      </c>
      <c r="B32" s="30">
        <v>28</v>
      </c>
      <c r="C32" s="31">
        <v>3678</v>
      </c>
      <c r="D32" s="18">
        <f t="shared" si="0"/>
        <v>1.5582830923318745</v>
      </c>
      <c r="E32" s="30">
        <v>9837</v>
      </c>
      <c r="F32" s="18">
        <f t="shared" si="1"/>
        <v>0.949977691893176</v>
      </c>
      <c r="G32" s="19">
        <v>16.33</v>
      </c>
      <c r="H32" s="20">
        <f t="shared" si="2"/>
        <v>2.6745513866231647</v>
      </c>
      <c r="I32" s="21">
        <f t="shared" si="3"/>
        <v>79.48289347247983</v>
      </c>
      <c r="J32" s="22">
        <v>30</v>
      </c>
      <c r="K32" s="23">
        <f t="shared" si="14"/>
        <v>8.516666666666667</v>
      </c>
      <c r="L32" s="24">
        <f t="shared" si="4"/>
        <v>1181.1958561802737</v>
      </c>
      <c r="M32" s="25">
        <f t="shared" si="5"/>
        <v>-2496.804143819726</v>
      </c>
      <c r="N32" s="26">
        <f>ROUND(V32*Hauptstelle!$J$54,Hauptstelle!W51)</f>
        <v>700</v>
      </c>
      <c r="O32" s="27">
        <f t="shared" si="6"/>
        <v>1155.0293542074362</v>
      </c>
      <c r="P32" s="24">
        <f t="shared" si="7"/>
        <v>0</v>
      </c>
      <c r="Q32" s="24">
        <f>(P32*(1/Hauptstelle!$J$52))+((L32/100)*Hauptstelle!$J$53)</f>
        <v>59.059792809013686</v>
      </c>
      <c r="R32" s="28">
        <f t="shared" si="8"/>
        <v>964.4464165711934</v>
      </c>
      <c r="S32" s="29">
        <f t="shared" si="9"/>
        <v>0.00409248519560787</v>
      </c>
      <c r="T32" s="28">
        <f t="shared" si="10"/>
        <v>160638.21</v>
      </c>
      <c r="U32" s="29">
        <f t="shared" si="11"/>
        <v>0.010130173179497824</v>
      </c>
      <c r="V32" s="29">
        <f t="shared" si="12"/>
        <v>0.007111329187552847</v>
      </c>
      <c r="W32" s="16">
        <f t="shared" si="13"/>
        <v>275436</v>
      </c>
    </row>
    <row r="33" spans="1:23" ht="9">
      <c r="A33" s="16" t="s">
        <v>43</v>
      </c>
      <c r="B33" s="30">
        <v>28</v>
      </c>
      <c r="C33" s="31">
        <v>2098</v>
      </c>
      <c r="D33" s="18">
        <f t="shared" si="0"/>
        <v>0.8888738248266103</v>
      </c>
      <c r="E33" s="30">
        <v>8393</v>
      </c>
      <c r="F33" s="18">
        <f t="shared" si="1"/>
        <v>0.8105278812706543</v>
      </c>
      <c r="G33" s="19">
        <v>16.33</v>
      </c>
      <c r="H33" s="20">
        <f t="shared" si="2"/>
        <v>4.0004766444232605</v>
      </c>
      <c r="I33" s="21">
        <f t="shared" si="3"/>
        <v>69.31141204278046</v>
      </c>
      <c r="J33" s="22">
        <v>30</v>
      </c>
      <c r="K33" s="23">
        <f t="shared" si="14"/>
        <v>8.516666666666667</v>
      </c>
      <c r="L33" s="24">
        <f t="shared" si="4"/>
        <v>1007.8049019946161</v>
      </c>
      <c r="M33" s="25">
        <f t="shared" si="5"/>
        <v>-1090.195098005384</v>
      </c>
      <c r="N33" s="26">
        <f>ROUND(V33*Hauptstelle!$J$54,Hauptstelle!W51)</f>
        <v>600</v>
      </c>
      <c r="O33" s="27">
        <f t="shared" si="6"/>
        <v>985.4794520547945</v>
      </c>
      <c r="P33" s="24">
        <f t="shared" si="7"/>
        <v>0</v>
      </c>
      <c r="Q33" s="24">
        <f>(P33*(1/Hauptstelle!$J$52))+((L33/100)*Hauptstelle!$J$53)</f>
        <v>50.390245099730805</v>
      </c>
      <c r="R33" s="28">
        <f t="shared" si="8"/>
        <v>822.872702478604</v>
      </c>
      <c r="S33" s="29">
        <f t="shared" si="9"/>
        <v>0.003491738156626701</v>
      </c>
      <c r="T33" s="28">
        <f t="shared" si="10"/>
        <v>137057.68999999997</v>
      </c>
      <c r="U33" s="29">
        <f t="shared" si="11"/>
        <v>0.008643137490650118</v>
      </c>
      <c r="V33" s="29">
        <f t="shared" si="12"/>
        <v>0.006067437823638409</v>
      </c>
      <c r="W33" s="16">
        <f t="shared" si="13"/>
        <v>235004</v>
      </c>
    </row>
    <row r="34" spans="1:23" ht="9">
      <c r="A34" s="16" t="s">
        <v>44</v>
      </c>
      <c r="B34" s="30">
        <v>28</v>
      </c>
      <c r="C34" s="31">
        <v>1345</v>
      </c>
      <c r="D34" s="18">
        <f t="shared" si="0"/>
        <v>0.5698452308826458</v>
      </c>
      <c r="E34" s="30">
        <v>15632</v>
      </c>
      <c r="F34" s="18">
        <f t="shared" si="1"/>
        <v>1.5096118003125067</v>
      </c>
      <c r="G34" s="19">
        <v>16.33</v>
      </c>
      <c r="H34" s="20">
        <f t="shared" si="2"/>
        <v>11.622304832713755</v>
      </c>
      <c r="I34" s="21">
        <f t="shared" si="3"/>
        <v>10.842593064113652</v>
      </c>
      <c r="J34" s="22">
        <v>30</v>
      </c>
      <c r="K34" s="23">
        <f t="shared" si="14"/>
        <v>8.516666666666667</v>
      </c>
      <c r="L34" s="24">
        <f t="shared" si="4"/>
        <v>1877.0411328464006</v>
      </c>
      <c r="M34" s="25">
        <f t="shared" si="5"/>
        <v>532.0411328464006</v>
      </c>
      <c r="N34" s="26">
        <f>ROUND(V34*Hauptstelle!$J$54,Hauptstelle!W51)</f>
        <v>1300</v>
      </c>
      <c r="O34" s="27">
        <f t="shared" si="6"/>
        <v>1835.4598825831702</v>
      </c>
      <c r="P34" s="24">
        <f t="shared" si="7"/>
        <v>532.0411328464006</v>
      </c>
      <c r="Q34" s="24">
        <f>(P34*(1/Hauptstelle!$J$52))+((L34/100)*Hauptstelle!$J$53)</f>
        <v>147.0561699269601</v>
      </c>
      <c r="R34" s="28">
        <f t="shared" si="8"/>
        <v>2401.4272549072584</v>
      </c>
      <c r="S34" s="29">
        <f t="shared" si="9"/>
        <v>0.010190100061729799</v>
      </c>
      <c r="T34" s="28">
        <f t="shared" si="10"/>
        <v>255270.55999999997</v>
      </c>
      <c r="U34" s="29">
        <f t="shared" si="11"/>
        <v>0.01609788219395242</v>
      </c>
      <c r="V34" s="29">
        <f t="shared" si="12"/>
        <v>0.01314399112784111</v>
      </c>
      <c r="W34" s="16">
        <f t="shared" si="13"/>
        <v>437696</v>
      </c>
    </row>
    <row r="35" spans="1:23" ht="9">
      <c r="A35" s="16" t="s">
        <v>45</v>
      </c>
      <c r="B35" s="30">
        <v>28</v>
      </c>
      <c r="C35" s="31">
        <v>736</v>
      </c>
      <c r="D35" s="18">
        <f t="shared" si="0"/>
        <v>0.31182608916700916</v>
      </c>
      <c r="E35" s="30">
        <v>2381</v>
      </c>
      <c r="F35" s="18">
        <f t="shared" si="1"/>
        <v>0.22993767250154032</v>
      </c>
      <c r="G35" s="19">
        <v>16.33</v>
      </c>
      <c r="H35" s="20">
        <f t="shared" si="2"/>
        <v>3.235054347826087</v>
      </c>
      <c r="I35" s="21">
        <f t="shared" si="3"/>
        <v>75.18314472900536</v>
      </c>
      <c r="J35" s="22">
        <v>30</v>
      </c>
      <c r="K35" s="23">
        <f t="shared" si="14"/>
        <v>8.516666666666667</v>
      </c>
      <c r="L35" s="24">
        <f t="shared" si="4"/>
        <v>285.9029514654094</v>
      </c>
      <c r="M35" s="25">
        <f t="shared" si="5"/>
        <v>-450.0970485345906</v>
      </c>
      <c r="N35" s="26">
        <f>ROUND(V35*Hauptstelle!$J$54,Hauptstelle!W51)</f>
        <v>200</v>
      </c>
      <c r="O35" s="27">
        <f t="shared" si="6"/>
        <v>279.5694716242661</v>
      </c>
      <c r="P35" s="24">
        <f t="shared" si="7"/>
        <v>0</v>
      </c>
      <c r="Q35" s="24">
        <f>(P35*(1/Hauptstelle!$J$52))+((L35/100)*Hauptstelle!$J$53)</f>
        <v>14.29514757327047</v>
      </c>
      <c r="R35" s="28">
        <f t="shared" si="8"/>
        <v>233.43975987150674</v>
      </c>
      <c r="S35" s="29">
        <f t="shared" si="9"/>
        <v>0.000990566966630308</v>
      </c>
      <c r="T35" s="28">
        <f t="shared" si="10"/>
        <v>38881.729999999996</v>
      </c>
      <c r="U35" s="29">
        <f t="shared" si="11"/>
        <v>0.0024519612016249176</v>
      </c>
      <c r="V35" s="29">
        <f t="shared" si="12"/>
        <v>0.0017212640841276128</v>
      </c>
      <c r="W35" s="16">
        <f t="shared" si="13"/>
        <v>66668</v>
      </c>
    </row>
    <row r="36" spans="1:23" ht="9">
      <c r="A36" s="16" t="s">
        <v>46</v>
      </c>
      <c r="B36" s="30">
        <v>28</v>
      </c>
      <c r="C36" s="31">
        <v>245</v>
      </c>
      <c r="D36" s="18">
        <f t="shared" si="0"/>
        <v>0.1038008041384745</v>
      </c>
      <c r="E36" s="30">
        <v>456</v>
      </c>
      <c r="F36" s="18">
        <f t="shared" si="1"/>
        <v>0.044036782301848966</v>
      </c>
      <c r="G36" s="19">
        <v>16.33</v>
      </c>
      <c r="H36" s="20">
        <f t="shared" si="2"/>
        <v>1.8612244897959183</v>
      </c>
      <c r="I36" s="21">
        <f t="shared" si="3"/>
        <v>85.72211350293543</v>
      </c>
      <c r="J36" s="22">
        <v>30</v>
      </c>
      <c r="K36" s="23">
        <f t="shared" si="14"/>
        <v>8.516666666666667</v>
      </c>
      <c r="L36" s="24">
        <f t="shared" si="4"/>
        <v>54.755038163891925</v>
      </c>
      <c r="M36" s="25">
        <f t="shared" si="5"/>
        <v>-190.24496183610808</v>
      </c>
      <c r="N36" s="26">
        <f>ROUND(V36*Hauptstelle!$J$54,Hauptstelle!W51)</f>
        <v>0</v>
      </c>
      <c r="O36" s="27">
        <f t="shared" si="6"/>
        <v>53.542074363992164</v>
      </c>
      <c r="P36" s="24">
        <f t="shared" si="7"/>
        <v>0</v>
      </c>
      <c r="Q36" s="24">
        <f>(P36*(1/Hauptstelle!$J$52))+((L36/100)*Hauptstelle!$J$53)</f>
        <v>2.7377519081945962</v>
      </c>
      <c r="R36" s="28">
        <f t="shared" si="8"/>
        <v>44.70748866081775</v>
      </c>
      <c r="S36" s="29">
        <f t="shared" si="9"/>
        <v>0.00018970959125721144</v>
      </c>
      <c r="T36" s="28">
        <f t="shared" si="10"/>
        <v>7446.48</v>
      </c>
      <c r="U36" s="29">
        <f t="shared" si="11"/>
        <v>0.00046959021753085366</v>
      </c>
      <c r="V36" s="29">
        <f t="shared" si="12"/>
        <v>0.00032964990439403254</v>
      </c>
      <c r="W36" s="16">
        <f t="shared" si="13"/>
        <v>12768</v>
      </c>
    </row>
    <row r="37" spans="1:23" s="44" customFormat="1" ht="9">
      <c r="A37" s="32" t="s">
        <v>7</v>
      </c>
      <c r="B37" s="32">
        <f>IF(E37=0,SUM(B2:B36)/35,W37/E37)</f>
        <v>28.051592524348514</v>
      </c>
      <c r="C37" s="32">
        <f>SUM(C2:C36)</f>
        <v>158985</v>
      </c>
      <c r="D37" s="32">
        <f>SUM(D2:D36)</f>
        <v>67.35824835083827</v>
      </c>
      <c r="E37" s="32">
        <f>SUM(E2:E36)</f>
        <v>801589</v>
      </c>
      <c r="F37" s="32"/>
      <c r="G37" s="33"/>
      <c r="H37" s="34">
        <f>E37/C37</f>
        <v>5.041915904016102</v>
      </c>
      <c r="I37" s="35">
        <f t="shared" si="3"/>
        <v>61.251021785892604</v>
      </c>
      <c r="J37" s="36"/>
      <c r="K37" s="36"/>
      <c r="L37" s="32">
        <f>SUM(L2:L36)</f>
        <v>158984.9999999999</v>
      </c>
      <c r="M37" s="37"/>
      <c r="N37" s="38">
        <f>SUM(N2:N36)</f>
        <v>75500</v>
      </c>
      <c r="O37" s="39">
        <f>SUM(O2:O36)</f>
        <v>155463.07660822282</v>
      </c>
      <c r="P37" s="40"/>
      <c r="Q37" s="41"/>
      <c r="R37" s="42">
        <f>SUM(R2:R36)</f>
        <v>165290.06931668325</v>
      </c>
      <c r="S37" s="43"/>
      <c r="T37" s="42">
        <f>SUM(T2:T36)</f>
        <v>12855987.060000002</v>
      </c>
      <c r="U37" s="43"/>
      <c r="V37" s="43"/>
      <c r="W37" s="16">
        <f>SUM(W2:W36)</f>
        <v>22485848</v>
      </c>
    </row>
    <row r="38" spans="2:20" ht="9">
      <c r="B38" s="44"/>
      <c r="Q38" s="47" t="s">
        <v>76</v>
      </c>
      <c r="R38" s="47">
        <f>Zweigstelle_1!$R$37</f>
        <v>15778.46400415575</v>
      </c>
      <c r="S38" s="47"/>
      <c r="T38" s="47">
        <f>Zweigstelle_1!$T$37</f>
        <v>757799.5599999998</v>
      </c>
    </row>
    <row r="39" spans="1:20" s="15" customFormat="1" ht="67.5">
      <c r="A39" s="48" t="s">
        <v>54</v>
      </c>
      <c r="B39" s="49" t="s">
        <v>88</v>
      </c>
      <c r="C39" s="50" t="s">
        <v>90</v>
      </c>
      <c r="D39" s="50" t="s">
        <v>94</v>
      </c>
      <c r="E39" s="50" t="s">
        <v>91</v>
      </c>
      <c r="F39" s="50" t="s">
        <v>95</v>
      </c>
      <c r="G39" s="51"/>
      <c r="H39" s="50" t="s">
        <v>92</v>
      </c>
      <c r="I39" s="50" t="s">
        <v>93</v>
      </c>
      <c r="J39" s="52"/>
      <c r="K39" s="53"/>
      <c r="L39" s="50"/>
      <c r="M39" s="54"/>
      <c r="N39" s="130" t="s">
        <v>68</v>
      </c>
      <c r="Q39" s="55" t="s">
        <v>78</v>
      </c>
      <c r="R39" s="56">
        <f>Zweigstelle_2!$R$37</f>
        <v>20945.47132588025</v>
      </c>
      <c r="S39" s="57"/>
      <c r="T39" s="56">
        <f>Zweigstelle_2!$T$37</f>
        <v>712965.2500000001</v>
      </c>
    </row>
    <row r="40" spans="1:23" ht="9">
      <c r="A40" s="58" t="s">
        <v>20</v>
      </c>
      <c r="B40" s="58">
        <f>Hauptstelle!B37</f>
        <v>28.051592524348514</v>
      </c>
      <c r="C40" s="58">
        <f>C37</f>
        <v>158985</v>
      </c>
      <c r="D40" s="58">
        <f aca="true" t="shared" si="15" ref="D40:D50">C40/$C$50*100</f>
        <v>67.35824835083825</v>
      </c>
      <c r="E40" s="58">
        <f>E37</f>
        <v>801589</v>
      </c>
      <c r="F40" s="58">
        <f aca="true" t="shared" si="16" ref="F40:F50">E40/$E$50*100</f>
        <v>77.41096554508073</v>
      </c>
      <c r="G40" s="59"/>
      <c r="H40" s="60">
        <f>Hauptstelle!H37</f>
        <v>5.041915904016102</v>
      </c>
      <c r="I40" s="60">
        <f>Hauptstelle!I37</f>
        <v>61.251021785892604</v>
      </c>
      <c r="J40" s="61"/>
      <c r="K40" s="58"/>
      <c r="L40" s="62"/>
      <c r="M40" s="58"/>
      <c r="N40" s="63">
        <f>Hauptstelle!N37</f>
        <v>75500</v>
      </c>
      <c r="Q40" s="47" t="s">
        <v>79</v>
      </c>
      <c r="R40" s="47">
        <f>Zweigstelle_3!$R$37</f>
        <v>12247.3455972929</v>
      </c>
      <c r="S40" s="47"/>
      <c r="T40" s="47">
        <f>Zweigstelle_3!$T$37</f>
        <v>552675.54</v>
      </c>
      <c r="W40" s="16">
        <f aca="true" t="shared" si="17" ref="W40:W49">B40*E40</f>
        <v>22485848</v>
      </c>
    </row>
    <row r="41" spans="1:23" ht="9">
      <c r="A41" s="58" t="s">
        <v>9</v>
      </c>
      <c r="B41" s="58">
        <f>Zweigstelle_1!B37</f>
        <v>28</v>
      </c>
      <c r="C41" s="64">
        <f>Zweigstelle_1!$C$37</f>
        <v>16532</v>
      </c>
      <c r="D41" s="58">
        <f t="shared" si="15"/>
        <v>7.0042240572133085</v>
      </c>
      <c r="E41" s="64">
        <f>Zweigstelle_1!$E$37</f>
        <v>52555</v>
      </c>
      <c r="F41" s="58">
        <f t="shared" si="16"/>
        <v>5.075335732179106</v>
      </c>
      <c r="G41" s="59"/>
      <c r="H41" s="60">
        <f>Zweigstelle_1!H37</f>
        <v>3.178986208565207</v>
      </c>
      <c r="I41" s="60">
        <f>Zweigstelle_1!I37</f>
        <v>75.61325648223949</v>
      </c>
      <c r="J41" s="61"/>
      <c r="K41" s="58"/>
      <c r="L41" s="62"/>
      <c r="M41" s="58"/>
      <c r="N41" s="63">
        <f>Zweigstelle_1!N37</f>
        <v>5800</v>
      </c>
      <c r="Q41" s="47" t="s">
        <v>80</v>
      </c>
      <c r="R41" s="47">
        <f>Zweigstelle_4!$R$37</f>
        <v>15946.699572991804</v>
      </c>
      <c r="S41" s="47"/>
      <c r="T41" s="47">
        <f>Zweigstelle_4!$T$37</f>
        <v>489059.23999999993</v>
      </c>
      <c r="W41" s="16">
        <f t="shared" si="17"/>
        <v>1471540</v>
      </c>
    </row>
    <row r="42" spans="1:23" ht="9">
      <c r="A42" s="58" t="s">
        <v>10</v>
      </c>
      <c r="B42" s="58">
        <f>Zweigstelle_2!B37</f>
        <v>28</v>
      </c>
      <c r="C42" s="64">
        <f>Zweigstelle_2!$C$37</f>
        <v>23551</v>
      </c>
      <c r="D42" s="58">
        <f t="shared" si="15"/>
        <v>9.978011176592707</v>
      </c>
      <c r="E42" s="64">
        <f>Zweigstelle_2!$E$37</f>
        <v>56396</v>
      </c>
      <c r="F42" s="58">
        <f t="shared" si="16"/>
        <v>5.446268365559374</v>
      </c>
      <c r="G42" s="59"/>
      <c r="H42" s="60">
        <f>Zweigstelle_2!H37</f>
        <v>2.394632924291962</v>
      </c>
      <c r="I42" s="60">
        <f>Zweigstelle_2!I37</f>
        <v>81.63021318351372</v>
      </c>
      <c r="J42" s="61"/>
      <c r="K42" s="58"/>
      <c r="L42" s="62"/>
      <c r="M42" s="58"/>
      <c r="N42" s="63">
        <f>Zweigstelle_2!N37</f>
        <v>6600</v>
      </c>
      <c r="Q42" s="47" t="s">
        <v>81</v>
      </c>
      <c r="R42" s="47">
        <f>Zweigstelle_5!$R$37</f>
        <v>5454.72487213965</v>
      </c>
      <c r="S42" s="47"/>
      <c r="T42" s="47">
        <f>Zweigstelle_5!$T$37</f>
        <v>488913.52999999997</v>
      </c>
      <c r="W42" s="16">
        <f t="shared" si="17"/>
        <v>1579088</v>
      </c>
    </row>
    <row r="43" spans="1:23" ht="9">
      <c r="A43" s="58" t="s">
        <v>11</v>
      </c>
      <c r="B43" s="58">
        <f>Zweigstelle_3!B37</f>
        <v>28</v>
      </c>
      <c r="C43" s="64">
        <f>Zweigstelle_3!$C$37</f>
        <v>11041</v>
      </c>
      <c r="D43" s="58">
        <f t="shared" si="15"/>
        <v>4.677815014256723</v>
      </c>
      <c r="E43" s="64">
        <f>Zweigstelle_3!$E$37</f>
        <v>40904</v>
      </c>
      <c r="F43" s="58">
        <f t="shared" si="16"/>
        <v>3.9501766299886625</v>
      </c>
      <c r="G43" s="59"/>
      <c r="H43" s="60">
        <f>Zweigstelle_3!H37</f>
        <v>3.704736889774477</v>
      </c>
      <c r="I43" s="60">
        <f>Zweigstelle_3!I37</f>
        <v>71.58010057159306</v>
      </c>
      <c r="J43" s="61"/>
      <c r="K43" s="58"/>
      <c r="L43" s="62"/>
      <c r="M43" s="58"/>
      <c r="N43" s="63">
        <f>Zweigstelle_3!N37</f>
        <v>4400</v>
      </c>
      <c r="Q43" s="47" t="s">
        <v>82</v>
      </c>
      <c r="R43" s="47">
        <f>Zweigstelle_6!$R$37</f>
        <v>0</v>
      </c>
      <c r="S43" s="47"/>
      <c r="T43" s="47">
        <f>Zweigstelle_6!$T$37</f>
        <v>0</v>
      </c>
      <c r="W43" s="16">
        <f t="shared" si="17"/>
        <v>1145312</v>
      </c>
    </row>
    <row r="44" spans="1:23" ht="9">
      <c r="A44" s="58" t="s">
        <v>12</v>
      </c>
      <c r="B44" s="58">
        <f>Zweigstelle_4!B37</f>
        <v>28</v>
      </c>
      <c r="C44" s="64">
        <f>Zweigstelle_4!$C$37</f>
        <v>17237</v>
      </c>
      <c r="D44" s="58">
        <f t="shared" si="15"/>
        <v>7.302916167081164</v>
      </c>
      <c r="E44" s="64">
        <f>Zweigstelle_4!$E$37</f>
        <v>40412</v>
      </c>
      <c r="F44" s="58">
        <f t="shared" si="16"/>
        <v>3.902663259610352</v>
      </c>
      <c r="G44" s="59"/>
      <c r="H44" s="60">
        <f>Zweigstelle_4!H37</f>
        <v>2.3444915008412135</v>
      </c>
      <c r="I44" s="60">
        <f>Zweigstelle_4!I37</f>
        <v>82.01485971957425</v>
      </c>
      <c r="J44" s="61"/>
      <c r="K44" s="58"/>
      <c r="L44" s="62"/>
      <c r="M44" s="58"/>
      <c r="N44" s="63">
        <f>Zweigstelle_4!N37</f>
        <v>4900</v>
      </c>
      <c r="Q44" s="47" t="s">
        <v>83</v>
      </c>
      <c r="R44" s="47">
        <f>Zweigstelle_7!$R$37</f>
        <v>0</v>
      </c>
      <c r="S44" s="47"/>
      <c r="T44" s="47">
        <f>Zweigstelle_7!$T$37</f>
        <v>0</v>
      </c>
      <c r="W44" s="16">
        <f t="shared" si="17"/>
        <v>1131536</v>
      </c>
    </row>
    <row r="45" spans="1:23" ht="9">
      <c r="A45" s="58" t="s">
        <v>13</v>
      </c>
      <c r="B45" s="58">
        <f>Zweigstelle_5!B37</f>
        <v>27.618899225516703</v>
      </c>
      <c r="C45" s="64">
        <f>Zweigstelle_5!$C$37</f>
        <v>8683</v>
      </c>
      <c r="D45" s="58">
        <f t="shared" si="15"/>
        <v>3.6787852340178535</v>
      </c>
      <c r="E45" s="64">
        <f>Zweigstelle_5!$E$37</f>
        <v>43642</v>
      </c>
      <c r="F45" s="58">
        <f t="shared" si="16"/>
        <v>4.214590467581782</v>
      </c>
      <c r="G45" s="59"/>
      <c r="H45" s="60">
        <f>Zweigstelle_5!H37</f>
        <v>5.026143038120465</v>
      </c>
      <c r="I45" s="60">
        <f>Zweigstelle_5!I37</f>
        <v>61.96807176359412</v>
      </c>
      <c r="J45" s="61"/>
      <c r="K45" s="58"/>
      <c r="L45" s="62"/>
      <c r="M45" s="58"/>
      <c r="N45" s="63">
        <f>Zweigstelle_5!N37</f>
        <v>2500</v>
      </c>
      <c r="Q45" s="47" t="s">
        <v>84</v>
      </c>
      <c r="R45" s="47">
        <f>Zweigstelle_8!$R$37</f>
        <v>0</v>
      </c>
      <c r="S45" s="47"/>
      <c r="T45" s="47">
        <f>Zweigstelle_8!$T$37</f>
        <v>0</v>
      </c>
      <c r="W45" s="16">
        <f t="shared" si="17"/>
        <v>1205344</v>
      </c>
    </row>
    <row r="46" spans="1:23" ht="9">
      <c r="A46" s="58" t="s">
        <v>14</v>
      </c>
      <c r="B46" s="58">
        <f>Zweigstelle_6!B37</f>
        <v>28.2</v>
      </c>
      <c r="C46" s="64">
        <f>Zweigstelle_6!$C$37</f>
        <v>0</v>
      </c>
      <c r="D46" s="58">
        <f t="shared" si="15"/>
        <v>0</v>
      </c>
      <c r="E46" s="64">
        <f>Zweigstelle_6!$E$37</f>
        <v>0</v>
      </c>
      <c r="F46" s="58">
        <f t="shared" si="16"/>
        <v>0</v>
      </c>
      <c r="G46" s="59"/>
      <c r="H46" s="60" t="e">
        <f>Zweigstelle_6!H37</f>
        <v>#DIV/0!</v>
      </c>
      <c r="I46" s="60" t="e">
        <f>Zweigstelle_6!I37</f>
        <v>#DIV/0!</v>
      </c>
      <c r="J46" s="61"/>
      <c r="K46" s="58"/>
      <c r="L46" s="62"/>
      <c r="M46" s="58"/>
      <c r="N46" s="63">
        <f>Zweigstelle_6!N37</f>
        <v>0</v>
      </c>
      <c r="Q46" s="47" t="s">
        <v>85</v>
      </c>
      <c r="R46" s="47">
        <f>Zweigstelle_9!$R$37</f>
        <v>0</v>
      </c>
      <c r="S46" s="47"/>
      <c r="T46" s="47">
        <f>Zweigstelle_9!$T$37</f>
        <v>0</v>
      </c>
      <c r="W46" s="16">
        <f t="shared" si="17"/>
        <v>0</v>
      </c>
    </row>
    <row r="47" spans="1:23" ht="9">
      <c r="A47" s="58" t="s">
        <v>15</v>
      </c>
      <c r="B47" s="58">
        <f>Zweigstelle_7!B37</f>
        <v>28.2</v>
      </c>
      <c r="C47" s="64">
        <f>Zweigstelle_7!$C$37</f>
        <v>0</v>
      </c>
      <c r="D47" s="58">
        <f t="shared" si="15"/>
        <v>0</v>
      </c>
      <c r="E47" s="64">
        <f>Zweigstelle_7!$E$37</f>
        <v>0</v>
      </c>
      <c r="F47" s="58">
        <f t="shared" si="16"/>
        <v>0</v>
      </c>
      <c r="G47" s="59"/>
      <c r="H47" s="60" t="e">
        <f>Zweigstelle_7!H37</f>
        <v>#DIV/0!</v>
      </c>
      <c r="I47" s="60" t="e">
        <f>Zweigstelle_7!I37</f>
        <v>#DIV/0!</v>
      </c>
      <c r="J47" s="61"/>
      <c r="K47" s="58"/>
      <c r="L47" s="62"/>
      <c r="M47" s="58"/>
      <c r="N47" s="63">
        <f>Zweigstelle_7!N37</f>
        <v>0</v>
      </c>
      <c r="Q47" s="47" t="s">
        <v>77</v>
      </c>
      <c r="R47" s="47">
        <f>SUM(R37:R46)</f>
        <v>235662.77468914364</v>
      </c>
      <c r="S47" s="47"/>
      <c r="T47" s="47">
        <f>SUM(T37:T46)</f>
        <v>15857400.180000003</v>
      </c>
      <c r="W47" s="16">
        <f t="shared" si="17"/>
        <v>0</v>
      </c>
    </row>
    <row r="48" spans="1:23" ht="9">
      <c r="A48" s="58" t="s">
        <v>16</v>
      </c>
      <c r="B48" s="58">
        <f>Zweigstelle_8!B37</f>
        <v>28.2</v>
      </c>
      <c r="C48" s="64">
        <f>Zweigstelle_8!$C$37</f>
        <v>0</v>
      </c>
      <c r="D48" s="58">
        <f t="shared" si="15"/>
        <v>0</v>
      </c>
      <c r="E48" s="64">
        <f>Zweigstelle_8!$E$37</f>
        <v>0</v>
      </c>
      <c r="F48" s="58">
        <f t="shared" si="16"/>
        <v>0</v>
      </c>
      <c r="G48" s="59"/>
      <c r="H48" s="60" t="e">
        <f>Zweigstelle_8!H37</f>
        <v>#DIV/0!</v>
      </c>
      <c r="I48" s="60" t="e">
        <f>Zweigstelle_8!I37</f>
        <v>#DIV/0!</v>
      </c>
      <c r="J48" s="61"/>
      <c r="K48" s="58"/>
      <c r="L48" s="62"/>
      <c r="M48" s="58"/>
      <c r="N48" s="63">
        <f>Zweigstelle_8!N37</f>
        <v>0</v>
      </c>
      <c r="W48" s="16">
        <f t="shared" si="17"/>
        <v>0</v>
      </c>
    </row>
    <row r="49" spans="1:23" ht="9">
      <c r="A49" s="58" t="s">
        <v>17</v>
      </c>
      <c r="B49" s="58">
        <f>Zweigstelle_9!B37</f>
        <v>28.2</v>
      </c>
      <c r="C49" s="64">
        <f>Zweigstelle_9!$C$37</f>
        <v>0</v>
      </c>
      <c r="D49" s="58">
        <f t="shared" si="15"/>
        <v>0</v>
      </c>
      <c r="E49" s="64">
        <f>Zweigstelle_9!$E$37</f>
        <v>0</v>
      </c>
      <c r="F49" s="58">
        <f t="shared" si="16"/>
        <v>0</v>
      </c>
      <c r="G49" s="59"/>
      <c r="H49" s="60" t="e">
        <f>Zweigstelle_9!H37</f>
        <v>#DIV/0!</v>
      </c>
      <c r="I49" s="60" t="e">
        <f>Zweigstelle_9!I37</f>
        <v>#DIV/0!</v>
      </c>
      <c r="J49" s="61"/>
      <c r="K49" s="58"/>
      <c r="L49" s="62"/>
      <c r="M49" s="58"/>
      <c r="N49" s="63">
        <f>Zweigstelle_9!N37</f>
        <v>0</v>
      </c>
      <c r="W49" s="16">
        <f t="shared" si="17"/>
        <v>0</v>
      </c>
    </row>
    <row r="50" spans="1:23" ht="9">
      <c r="A50" s="65" t="s">
        <v>69</v>
      </c>
      <c r="B50" s="65">
        <f>IF(E50=0,SUM(W40:W49)/10,W50/E50)</f>
        <v>28.02387643433401</v>
      </c>
      <c r="C50" s="66">
        <f>SUM(C40:C49)</f>
        <v>236029</v>
      </c>
      <c r="D50" s="65">
        <f t="shared" si="15"/>
        <v>100</v>
      </c>
      <c r="E50" s="66">
        <f>SUM(E40:E49)</f>
        <v>1035498</v>
      </c>
      <c r="F50" s="65">
        <f t="shared" si="16"/>
        <v>100</v>
      </c>
      <c r="G50" s="67"/>
      <c r="H50" s="68">
        <f>E50/C50</f>
        <v>4.387164289133962</v>
      </c>
      <c r="I50" s="35">
        <f>((365-(H50*30))*100)/365</f>
        <v>63.94111543177565</v>
      </c>
      <c r="J50" s="69"/>
      <c r="K50" s="65"/>
      <c r="L50" s="70"/>
      <c r="M50" s="65"/>
      <c r="N50" s="63">
        <f>SUM(N40:N49)</f>
        <v>99700</v>
      </c>
      <c r="W50" s="16">
        <f>SUM(W40:W49)</f>
        <v>29018668</v>
      </c>
    </row>
    <row r="51" spans="6:23" ht="9">
      <c r="F51" s="44"/>
      <c r="G51" s="71"/>
      <c r="H51" s="44"/>
      <c r="I51" s="44"/>
      <c r="J51" s="72"/>
      <c r="K51" s="44"/>
      <c r="L51" s="73"/>
      <c r="N51" s="74" t="s">
        <v>98</v>
      </c>
      <c r="W51" s="16">
        <f>IF(J55=10,-1,-2)</f>
        <v>-2</v>
      </c>
    </row>
    <row r="52" spans="2:14" ht="9">
      <c r="B52" s="75" t="s">
        <v>59</v>
      </c>
      <c r="C52" s="41"/>
      <c r="D52" s="76"/>
      <c r="E52" s="41"/>
      <c r="F52" s="76"/>
      <c r="G52" s="41"/>
      <c r="H52" s="77"/>
      <c r="I52" s="78"/>
      <c r="J52" s="79">
        <v>10</v>
      </c>
      <c r="N52" s="80" t="s">
        <v>99</v>
      </c>
    </row>
    <row r="53" spans="2:14" ht="9">
      <c r="B53" s="81" t="s">
        <v>87</v>
      </c>
      <c r="C53" s="17"/>
      <c r="D53" s="82"/>
      <c r="E53" s="17"/>
      <c r="F53" s="82"/>
      <c r="G53" s="17"/>
      <c r="H53" s="83"/>
      <c r="I53" s="21"/>
      <c r="J53" s="84">
        <v>5</v>
      </c>
      <c r="N53" s="80" t="s">
        <v>100</v>
      </c>
    </row>
    <row r="54" spans="2:14" ht="9">
      <c r="B54" s="39" t="s">
        <v>86</v>
      </c>
      <c r="C54" s="41"/>
      <c r="D54" s="76"/>
      <c r="E54" s="41"/>
      <c r="F54" s="76"/>
      <c r="G54" s="41"/>
      <c r="H54" s="85"/>
      <c r="I54" s="78"/>
      <c r="J54" s="86">
        <v>100000</v>
      </c>
      <c r="N54" s="80" t="s">
        <v>101</v>
      </c>
    </row>
    <row r="55" spans="2:14" ht="9">
      <c r="B55" s="87" t="s">
        <v>97</v>
      </c>
      <c r="C55" s="2"/>
      <c r="D55" s="2"/>
      <c r="E55" s="2"/>
      <c r="F55" s="2"/>
      <c r="G55" s="88"/>
      <c r="H55" s="2"/>
      <c r="I55" s="2"/>
      <c r="J55" s="89">
        <v>100</v>
      </c>
      <c r="N55" s="90" t="s">
        <v>102</v>
      </c>
    </row>
  </sheetData>
  <printOptions/>
  <pageMargins left="0.75" right="0.75" top="1" bottom="1" header="0.4921259845" footer="0.4921259845"/>
  <pageSetup horizontalDpi="600" verticalDpi="600" orientation="landscape" paperSize="9" scale="97" r:id="rId1"/>
  <rowBreaks count="1" manualBreakCount="1">
    <brk id="38" max="255" man="1"/>
  </rowBreaks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  <selection activeCell="A1" sqref="A1"/>
    </sheetView>
  </sheetViews>
  <sheetFormatPr defaultColWidth="11.421875" defaultRowHeight="12.75"/>
  <cols>
    <col min="1" max="1" width="19.140625" style="93" customWidth="1"/>
    <col min="2" max="2" width="6.14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10" width="10.57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2.28125" style="93" customWidth="1"/>
    <col min="24" max="16384" width="11.421875" style="93" customWidth="1"/>
  </cols>
  <sheetData>
    <row r="1" spans="1:23" ht="27">
      <c r="A1" s="1" t="s">
        <v>16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21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22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24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25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26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27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28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29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30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34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35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36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38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  <selection activeCell="A1" sqref="A1"/>
    </sheetView>
  </sheetViews>
  <sheetFormatPr defaultColWidth="11.421875" defaultRowHeight="12.75"/>
  <cols>
    <col min="1" max="1" width="19.28125" style="93" customWidth="1"/>
    <col min="2" max="2" width="6.0039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2.7109375" style="93" customWidth="1"/>
    <col min="24" max="16384" width="11.421875" style="93" customWidth="1"/>
  </cols>
  <sheetData>
    <row r="1" spans="1:23" ht="27">
      <c r="A1" s="1" t="s">
        <v>17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21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22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24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25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26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27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28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29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30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34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35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36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38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125" zoomScaleNormal="125" workbookViewId="0" topLeftCell="A1">
      <selection activeCell="N6" sqref="N6"/>
      <selection activeCell="A1" sqref="A1"/>
    </sheetView>
  </sheetViews>
  <sheetFormatPr defaultColWidth="11.421875" defaultRowHeight="12.75"/>
  <cols>
    <col min="1" max="1" width="12.57421875" style="16" customWidth="1"/>
    <col min="2" max="2" width="6.28125" style="16" customWidth="1"/>
    <col min="3" max="3" width="6.7109375" style="16" customWidth="1"/>
    <col min="4" max="4" width="11.140625" style="16" customWidth="1"/>
    <col min="5" max="5" width="7.8515625" style="16" customWidth="1"/>
    <col min="6" max="6" width="9.7109375" style="46" customWidth="1"/>
    <col min="7" max="7" width="7.140625" style="16" bestFit="1" customWidth="1"/>
    <col min="8" max="8" width="6.140625" style="127" bestFit="1" customWidth="1"/>
    <col min="9" max="9" width="12.28125" style="46" bestFit="1" customWidth="1"/>
    <col min="10" max="10" width="12.28125" style="93" bestFit="1" customWidth="1"/>
    <col min="11" max="11" width="6.140625" style="93" bestFit="1" customWidth="1"/>
    <col min="12" max="12" width="6.7109375" style="16" bestFit="1" customWidth="1"/>
    <col min="13" max="13" width="5.8515625" style="16" bestFit="1" customWidth="1"/>
    <col min="14" max="14" width="14.28125" style="16" bestFit="1" customWidth="1"/>
    <col min="15" max="17" width="13.57421875" style="16" bestFit="1" customWidth="1"/>
    <col min="18" max="18" width="13.57421875" style="47" bestFit="1" customWidth="1"/>
    <col min="19" max="19" width="13.57421875" style="126" bestFit="1" customWidth="1"/>
    <col min="20" max="20" width="13.57421875" style="47" bestFit="1" customWidth="1"/>
    <col min="21" max="22" width="13.57421875" style="126" bestFit="1" customWidth="1"/>
    <col min="23" max="23" width="13.00390625" style="108" customWidth="1"/>
    <col min="24" max="16384" width="11.421875" style="16" customWidth="1"/>
  </cols>
  <sheetData>
    <row r="1" spans="1:22" ht="9">
      <c r="A1" s="102" t="s">
        <v>53</v>
      </c>
      <c r="C1" s="58"/>
      <c r="D1" s="58"/>
      <c r="E1" s="58"/>
      <c r="F1" s="103"/>
      <c r="G1" s="58"/>
      <c r="H1" s="104" t="s">
        <v>55</v>
      </c>
      <c r="I1" s="105" t="s">
        <v>55</v>
      </c>
      <c r="J1" s="106" t="s">
        <v>56</v>
      </c>
      <c r="K1" s="106" t="s">
        <v>56</v>
      </c>
      <c r="L1" s="58" t="s">
        <v>56</v>
      </c>
      <c r="M1" s="58"/>
      <c r="N1" s="58"/>
      <c r="O1" s="17"/>
      <c r="P1" s="17"/>
      <c r="Q1" s="17"/>
      <c r="R1" s="18"/>
      <c r="S1" s="107"/>
      <c r="T1" s="18"/>
      <c r="U1" s="107"/>
      <c r="V1" s="107"/>
    </row>
    <row r="2" spans="1:23" ht="9">
      <c r="A2" s="58" t="s">
        <v>96</v>
      </c>
      <c r="B2" s="58" t="s">
        <v>88</v>
      </c>
      <c r="C2" s="58" t="s">
        <v>19</v>
      </c>
      <c r="D2" s="58" t="s">
        <v>51</v>
      </c>
      <c r="E2" s="58" t="s">
        <v>8</v>
      </c>
      <c r="F2" s="58" t="s">
        <v>52</v>
      </c>
      <c r="G2" s="109" t="s">
        <v>58</v>
      </c>
      <c r="H2" s="110" t="s">
        <v>49</v>
      </c>
      <c r="I2" s="103" t="s">
        <v>50</v>
      </c>
      <c r="J2" s="103" t="s">
        <v>50</v>
      </c>
      <c r="K2" s="103" t="s">
        <v>49</v>
      </c>
      <c r="L2" s="111" t="s">
        <v>19</v>
      </c>
      <c r="M2" s="112" t="s">
        <v>57</v>
      </c>
      <c r="N2" s="63" t="s">
        <v>68</v>
      </c>
      <c r="O2" s="24" t="s">
        <v>60</v>
      </c>
      <c r="P2" s="24" t="s">
        <v>61</v>
      </c>
      <c r="Q2" s="24" t="s">
        <v>62</v>
      </c>
      <c r="R2" s="113" t="s">
        <v>63</v>
      </c>
      <c r="S2" s="114" t="s">
        <v>64</v>
      </c>
      <c r="T2" s="113" t="s">
        <v>65</v>
      </c>
      <c r="U2" s="114" t="s">
        <v>66</v>
      </c>
      <c r="V2" s="114" t="s">
        <v>67</v>
      </c>
      <c r="W2" s="115" t="s">
        <v>89</v>
      </c>
    </row>
    <row r="3" spans="1:23" ht="9">
      <c r="A3" s="16" t="s">
        <v>103</v>
      </c>
      <c r="B3" s="30">
        <v>28</v>
      </c>
      <c r="C3" s="30">
        <v>398</v>
      </c>
      <c r="D3" s="124">
        <f>C3/$C$33*100</f>
        <v>0.7610088147000899</v>
      </c>
      <c r="E3" s="30">
        <v>573</v>
      </c>
      <c r="F3" s="124">
        <f>E3/$E$33*100</f>
        <v>0.3685124445301949</v>
      </c>
      <c r="G3" s="116">
        <v>23.25</v>
      </c>
      <c r="H3" s="59">
        <f aca="true" t="shared" si="0" ref="H3:H32">E3/C3</f>
        <v>1.4396984924623115</v>
      </c>
      <c r="I3" s="61">
        <f aca="true" t="shared" si="1" ref="I3:I33">((365-(H3*B3))*100)/365</f>
        <v>88.95573759206995</v>
      </c>
      <c r="J3" s="131">
        <v>79</v>
      </c>
      <c r="K3" s="117">
        <f>((100-J3)*365)/(100*B3)</f>
        <v>2.7375</v>
      </c>
      <c r="L3" s="111">
        <f aca="true" t="shared" si="2" ref="L3:L32">(O3/$O$33)*$C$33</f>
        <v>277.2989770554481</v>
      </c>
      <c r="M3" s="112">
        <f aca="true" t="shared" si="3" ref="M3:M32">L3-C3</f>
        <v>-120.70102294455188</v>
      </c>
      <c r="N3" s="63">
        <f>ROUND(V3*Hauptstelle!$N$2,Hauptstelle!W51)</f>
        <v>100</v>
      </c>
      <c r="O3" s="24">
        <f aca="true" t="shared" si="4" ref="O3:O32">E3/K3</f>
        <v>209.3150684931507</v>
      </c>
      <c r="P3" s="24">
        <f aca="true" t="shared" si="5" ref="P3:P32">IF(M3&lt;0,0,M3)</f>
        <v>0</v>
      </c>
      <c r="Q3" s="24">
        <f>(P3*(1/Hauptstelle!$J$52))+((L3/100)*Hauptstelle!$J$53)</f>
        <v>13.864948852772406</v>
      </c>
      <c r="R3" s="28">
        <f aca="true" t="shared" si="6" ref="R3:R32">Q3*G3</f>
        <v>322.36006082695843</v>
      </c>
      <c r="S3" s="29">
        <f aca="true" t="shared" si="7" ref="S3:S32">R3/$R$33</f>
        <v>0.0043701707828852025</v>
      </c>
      <c r="T3" s="28">
        <f aca="true" t="shared" si="8" ref="T3:T32">E3*G3</f>
        <v>13322.25</v>
      </c>
      <c r="U3" s="29">
        <f aca="true" t="shared" si="9" ref="U3:U32">T3/$T$33</f>
        <v>0.004443834346917946</v>
      </c>
      <c r="V3" s="29">
        <f aca="true" t="shared" si="10" ref="V3:V32">(S3+U3)/2</f>
        <v>0.0044070025649015744</v>
      </c>
      <c r="W3" s="108">
        <f aca="true" t="shared" si="11" ref="W3:W32">B3*E3</f>
        <v>16044</v>
      </c>
    </row>
    <row r="4" spans="1:23" ht="9">
      <c r="A4" s="16" t="s">
        <v>104</v>
      </c>
      <c r="B4" s="30">
        <v>28</v>
      </c>
      <c r="C4" s="30">
        <v>134</v>
      </c>
      <c r="D4" s="124">
        <f>C4/$C$33*100</f>
        <v>0.2562190481653569</v>
      </c>
      <c r="E4" s="30">
        <v>7</v>
      </c>
      <c r="F4" s="124">
        <f>E4/$E$33*100</f>
        <v>0.004501897228117563</v>
      </c>
      <c r="G4" s="116">
        <v>20</v>
      </c>
      <c r="H4" s="59">
        <f t="shared" si="0"/>
        <v>0.05223880597014925</v>
      </c>
      <c r="I4" s="61">
        <f t="shared" si="1"/>
        <v>99.5992639542016</v>
      </c>
      <c r="J4" s="132">
        <v>64</v>
      </c>
      <c r="K4" s="117">
        <f>((100-J4)*365)/(100*B4)</f>
        <v>4.692857142857143</v>
      </c>
      <c r="L4" s="111">
        <f t="shared" si="2"/>
        <v>1.9760980040309706</v>
      </c>
      <c r="M4" s="112">
        <f t="shared" si="3"/>
        <v>-132.02390199596903</v>
      </c>
      <c r="N4" s="63">
        <f>ROUND(V4*Hauptstelle!$N$2,Hauptstelle!W51)</f>
        <v>0</v>
      </c>
      <c r="O4" s="24">
        <f t="shared" si="4"/>
        <v>1.491628614916286</v>
      </c>
      <c r="P4" s="24">
        <f t="shared" si="5"/>
        <v>0</v>
      </c>
      <c r="Q4" s="24">
        <f>(P4*(1/Hauptstelle!$J$52))+((L4/100)*Hauptstelle!$J$53)</f>
        <v>0.09880490020154853</v>
      </c>
      <c r="R4" s="28">
        <f t="shared" si="6"/>
        <v>1.9760980040309706</v>
      </c>
      <c r="S4" s="29">
        <f t="shared" si="7"/>
        <v>2.6789564870970854E-05</v>
      </c>
      <c r="T4" s="28">
        <f t="shared" si="8"/>
        <v>140</v>
      </c>
      <c r="U4" s="29">
        <f t="shared" si="9"/>
        <v>4.669907925226689E-05</v>
      </c>
      <c r="V4" s="29">
        <f t="shared" si="10"/>
        <v>3.674432206161887E-05</v>
      </c>
      <c r="W4" s="108">
        <f t="shared" si="11"/>
        <v>196</v>
      </c>
    </row>
    <row r="5" spans="1:23" ht="9">
      <c r="A5" s="16" t="s">
        <v>105</v>
      </c>
      <c r="B5" s="30">
        <v>28</v>
      </c>
      <c r="C5" s="30">
        <v>1260</v>
      </c>
      <c r="D5" s="124">
        <f>C5/$C$33*100</f>
        <v>2.4092238857339527</v>
      </c>
      <c r="E5" s="30">
        <v>3778</v>
      </c>
      <c r="F5" s="124">
        <f>E5/$E$33*100</f>
        <v>2.4297382468325934</v>
      </c>
      <c r="G5" s="116">
        <v>15.26</v>
      </c>
      <c r="H5" s="59">
        <f t="shared" si="0"/>
        <v>2.9984126984126984</v>
      </c>
      <c r="I5" s="61">
        <f t="shared" si="1"/>
        <v>76.99847792998479</v>
      </c>
      <c r="J5" s="132">
        <v>72</v>
      </c>
      <c r="K5" s="117">
        <f>((100-J5)*365)/(100*B5)</f>
        <v>3.65</v>
      </c>
      <c r="L5" s="111">
        <f t="shared" si="2"/>
        <v>1371.2507006747157</v>
      </c>
      <c r="M5" s="112">
        <f t="shared" si="3"/>
        <v>111.25070067471574</v>
      </c>
      <c r="N5" s="63">
        <f>ROUND(V5*Hauptstelle!$N$2,Hauptstelle!W51)</f>
        <v>400</v>
      </c>
      <c r="O5" s="24">
        <f t="shared" si="4"/>
        <v>1035.0684931506848</v>
      </c>
      <c r="P5" s="24">
        <f t="shared" si="5"/>
        <v>111.25070067471574</v>
      </c>
      <c r="Q5" s="24">
        <f>(P5*(1/Hauptstelle!$J$52))+((L5/100)*Hauptstelle!$J$53)</f>
        <v>79.68760510120737</v>
      </c>
      <c r="R5" s="28">
        <f t="shared" si="6"/>
        <v>1216.0328538444244</v>
      </c>
      <c r="S5" s="29">
        <f t="shared" si="7"/>
        <v>0.0164855138544973</v>
      </c>
      <c r="T5" s="28">
        <f t="shared" si="8"/>
        <v>57652.28</v>
      </c>
      <c r="U5" s="29">
        <f t="shared" si="9"/>
        <v>0.01923077423424201</v>
      </c>
      <c r="V5" s="29">
        <f t="shared" si="10"/>
        <v>0.017858144044369653</v>
      </c>
      <c r="W5" s="108">
        <f t="shared" si="11"/>
        <v>105784</v>
      </c>
    </row>
    <row r="6" spans="1:23" ht="9">
      <c r="A6" s="16" t="s">
        <v>106</v>
      </c>
      <c r="B6" s="30">
        <v>28</v>
      </c>
      <c r="C6" s="30">
        <v>1456</v>
      </c>
      <c r="D6" s="124">
        <f aca="true" t="shared" si="12" ref="D6:D32">C6/$C$33*100</f>
        <v>2.783992045737012</v>
      </c>
      <c r="E6" s="30">
        <v>5748</v>
      </c>
      <c r="F6" s="124">
        <f aca="true" t="shared" si="13" ref="F6:F11">E6/$E$33*100</f>
        <v>3.6967007524599653</v>
      </c>
      <c r="G6" s="116">
        <v>20.7</v>
      </c>
      <c r="H6" s="59">
        <f t="shared" si="0"/>
        <v>3.947802197802198</v>
      </c>
      <c r="I6" s="61">
        <f t="shared" si="1"/>
        <v>69.71548998946258</v>
      </c>
      <c r="J6" s="132">
        <v>76</v>
      </c>
      <c r="K6" s="117">
        <f>((100-J6)*365)/(100*B6)</f>
        <v>3.1285714285714286</v>
      </c>
      <c r="L6" s="111">
        <f t="shared" si="2"/>
        <v>2433.988141536433</v>
      </c>
      <c r="M6" s="112">
        <f t="shared" si="3"/>
        <v>977.988141536433</v>
      </c>
      <c r="N6" s="63">
        <f>ROUND(V6*Hauptstelle!$N$2,Hauptstelle!W51)</f>
        <v>1300</v>
      </c>
      <c r="O6" s="24">
        <f t="shared" si="4"/>
        <v>1837.2602739726028</v>
      </c>
      <c r="P6" s="24">
        <f t="shared" si="5"/>
        <v>977.988141536433</v>
      </c>
      <c r="Q6" s="24">
        <f>(P6*(1/Hauptstelle!$J$52))+((L6/100)*Hauptstelle!$J$53)</f>
        <v>219.49822123046496</v>
      </c>
      <c r="R6" s="28">
        <f t="shared" si="6"/>
        <v>4543.613179470624</v>
      </c>
      <c r="S6" s="29">
        <f t="shared" si="7"/>
        <v>0.0615968538866652</v>
      </c>
      <c r="T6" s="28">
        <f t="shared" si="8"/>
        <v>118983.59999999999</v>
      </c>
      <c r="U6" s="29">
        <f t="shared" si="9"/>
        <v>0.0396887469008573</v>
      </c>
      <c r="V6" s="29">
        <f t="shared" si="10"/>
        <v>0.05064280039376125</v>
      </c>
      <c r="W6" s="108">
        <f t="shared" si="11"/>
        <v>160944</v>
      </c>
    </row>
    <row r="7" spans="1:23" ht="9">
      <c r="A7" s="16" t="s">
        <v>107</v>
      </c>
      <c r="B7" s="30">
        <v>28</v>
      </c>
      <c r="C7" s="30">
        <v>1016</v>
      </c>
      <c r="D7" s="124">
        <f t="shared" si="12"/>
        <v>1.9426757681791238</v>
      </c>
      <c r="E7" s="30">
        <v>3513</v>
      </c>
      <c r="F7" s="124">
        <f t="shared" si="13"/>
        <v>2.2593092803395716</v>
      </c>
      <c r="G7" s="116">
        <v>27.94</v>
      </c>
      <c r="H7" s="59">
        <f t="shared" si="0"/>
        <v>3.4576771653543306</v>
      </c>
      <c r="I7" s="61">
        <f t="shared" si="1"/>
        <v>73.47535325207636</v>
      </c>
      <c r="J7" s="132">
        <v>79</v>
      </c>
      <c r="K7" s="117">
        <f>((100-J7)*365)/(100*B7)</f>
        <v>2.7375</v>
      </c>
      <c r="L7" s="111">
        <f t="shared" si="2"/>
        <v>1700.0895399577473</v>
      </c>
      <c r="M7" s="112">
        <f t="shared" si="3"/>
        <v>684.0895399577473</v>
      </c>
      <c r="N7" s="63">
        <f>ROUND(V7*Hauptstelle!$N$2,Hauptstelle!W51)</f>
        <v>1100</v>
      </c>
      <c r="O7" s="24">
        <f t="shared" si="4"/>
        <v>1283.2876712328768</v>
      </c>
      <c r="P7" s="24">
        <f t="shared" si="5"/>
        <v>684.0895399577473</v>
      </c>
      <c r="Q7" s="24">
        <f>(P7*(1/Hauptstelle!$J$52))+((L7/100)*Hauptstelle!$J$53)</f>
        <v>153.4134309936621</v>
      </c>
      <c r="R7" s="28">
        <f t="shared" si="6"/>
        <v>4286.37126196292</v>
      </c>
      <c r="S7" s="29">
        <f t="shared" si="7"/>
        <v>0.05810947673100385</v>
      </c>
      <c r="T7" s="28">
        <f t="shared" si="8"/>
        <v>98153.22</v>
      </c>
      <c r="U7" s="29">
        <f t="shared" si="9"/>
        <v>0.03274046428317991</v>
      </c>
      <c r="V7" s="29">
        <f t="shared" si="10"/>
        <v>0.04542497050709188</v>
      </c>
      <c r="W7" s="108">
        <f t="shared" si="11"/>
        <v>98364</v>
      </c>
    </row>
    <row r="8" spans="1:23" ht="9">
      <c r="A8" s="16" t="s">
        <v>108</v>
      </c>
      <c r="B8" s="30">
        <v>28</v>
      </c>
      <c r="C8" s="30">
        <v>3578</v>
      </c>
      <c r="D8" s="124">
        <f t="shared" si="12"/>
        <v>6.8414310025048275</v>
      </c>
      <c r="E8" s="30">
        <v>16382</v>
      </c>
      <c r="F8" s="124">
        <f t="shared" si="13"/>
        <v>10.53572577014599</v>
      </c>
      <c r="G8" s="116">
        <v>19.56</v>
      </c>
      <c r="H8" s="59">
        <f t="shared" si="0"/>
        <v>4.5785354946897705</v>
      </c>
      <c r="I8" s="61">
        <f t="shared" si="1"/>
        <v>64.87698798594148</v>
      </c>
      <c r="J8" s="132">
        <v>69</v>
      </c>
      <c r="K8" s="117">
        <f>((100-J8)*365)/(100*B8)</f>
        <v>4.041071428571429</v>
      </c>
      <c r="L8" s="111">
        <f t="shared" si="2"/>
        <v>5370.5426270657745</v>
      </c>
      <c r="M8" s="112">
        <f t="shared" si="3"/>
        <v>1792.5426270657745</v>
      </c>
      <c r="N8" s="63">
        <f>ROUND(V8*Hauptstelle!$N$2,Hauptstelle!W51)</f>
        <v>2800</v>
      </c>
      <c r="O8" s="24">
        <f t="shared" si="4"/>
        <v>4053.8753866548827</v>
      </c>
      <c r="P8" s="24">
        <f t="shared" si="5"/>
        <v>1792.5426270657745</v>
      </c>
      <c r="Q8" s="24">
        <f>(P8*(1/Hauptstelle!$J$52))+((L8/100)*Hauptstelle!$J$53)</f>
        <v>447.7813940598662</v>
      </c>
      <c r="R8" s="28">
        <f t="shared" si="6"/>
        <v>8758.604067810982</v>
      </c>
      <c r="S8" s="29">
        <f t="shared" si="7"/>
        <v>0.11873864118841249</v>
      </c>
      <c r="T8" s="28">
        <f t="shared" si="8"/>
        <v>320431.92</v>
      </c>
      <c r="U8" s="29">
        <f t="shared" si="9"/>
        <v>0.10688482590740031</v>
      </c>
      <c r="V8" s="29">
        <f t="shared" si="10"/>
        <v>0.1128117335479064</v>
      </c>
      <c r="W8" s="108">
        <f t="shared" si="11"/>
        <v>458696</v>
      </c>
    </row>
    <row r="9" spans="1:23" ht="9">
      <c r="A9" s="16" t="s">
        <v>109</v>
      </c>
      <c r="B9" s="30">
        <v>28</v>
      </c>
      <c r="C9" s="30">
        <v>2970</v>
      </c>
      <c r="D9" s="124">
        <f t="shared" si="12"/>
        <v>5.678884873515746</v>
      </c>
      <c r="E9" s="30">
        <v>4587</v>
      </c>
      <c r="F9" s="124">
        <f t="shared" si="13"/>
        <v>2.9500289407678952</v>
      </c>
      <c r="G9" s="116">
        <v>21.71</v>
      </c>
      <c r="H9" s="59">
        <f t="shared" si="0"/>
        <v>1.5444444444444445</v>
      </c>
      <c r="I9" s="61">
        <f t="shared" si="1"/>
        <v>88.15220700152207</v>
      </c>
      <c r="J9" s="132">
        <v>68</v>
      </c>
      <c r="K9" s="117">
        <f>((100-J9)*365)/(100*B9)</f>
        <v>4.171428571428572</v>
      </c>
      <c r="L9" s="111">
        <f t="shared" si="2"/>
        <v>1456.7723910787604</v>
      </c>
      <c r="M9" s="112">
        <f t="shared" si="3"/>
        <v>-1513.2276089212396</v>
      </c>
      <c r="N9" s="63">
        <f>ROUND(V9*Hauptstelle!$N$2,Hauptstelle!W51)</f>
        <v>700</v>
      </c>
      <c r="O9" s="24">
        <f t="shared" si="4"/>
        <v>1099.623287671233</v>
      </c>
      <c r="P9" s="24">
        <f t="shared" si="5"/>
        <v>0</v>
      </c>
      <c r="Q9" s="24">
        <f>(P9*(1/Hauptstelle!$J$52))+((L9/100)*Hauptstelle!$J$53)</f>
        <v>72.83861955393802</v>
      </c>
      <c r="R9" s="28">
        <f t="shared" si="6"/>
        <v>1581.3264305159944</v>
      </c>
      <c r="S9" s="29">
        <f t="shared" si="7"/>
        <v>0.02143772571303355</v>
      </c>
      <c r="T9" s="28">
        <f t="shared" si="8"/>
        <v>99583.77</v>
      </c>
      <c r="U9" s="29">
        <f t="shared" si="9"/>
        <v>0.03321764548192513</v>
      </c>
      <c r="V9" s="29">
        <f t="shared" si="10"/>
        <v>0.02732768559747934</v>
      </c>
      <c r="W9" s="108">
        <f t="shared" si="11"/>
        <v>128436</v>
      </c>
    </row>
    <row r="10" spans="1:23" ht="9">
      <c r="A10" s="16" t="s">
        <v>110</v>
      </c>
      <c r="B10" s="30">
        <v>28</v>
      </c>
      <c r="C10" s="30">
        <v>914</v>
      </c>
      <c r="D10" s="124">
        <f t="shared" si="12"/>
        <v>1.7476433583816133</v>
      </c>
      <c r="E10" s="30">
        <v>5738</v>
      </c>
      <c r="F10" s="124">
        <f t="shared" si="13"/>
        <v>3.6902694707055117</v>
      </c>
      <c r="G10" s="116">
        <v>19.66</v>
      </c>
      <c r="H10" s="59">
        <f t="shared" si="0"/>
        <v>6.277899343544858</v>
      </c>
      <c r="I10" s="61">
        <f t="shared" si="1"/>
        <v>51.84077215910794</v>
      </c>
      <c r="J10" s="132">
        <v>59</v>
      </c>
      <c r="K10" s="117">
        <f>((100-J10)*365)/(100*B10)</f>
        <v>5.3446428571428575</v>
      </c>
      <c r="L10" s="111">
        <f t="shared" si="2"/>
        <v>1422.2948170615664</v>
      </c>
      <c r="M10" s="112">
        <f t="shared" si="3"/>
        <v>508.2948170615664</v>
      </c>
      <c r="N10" s="63">
        <f>ROUND(V10*Hauptstelle!$N$2,Hauptstelle!W51)</f>
        <v>900</v>
      </c>
      <c r="O10" s="24">
        <f t="shared" si="4"/>
        <v>1073.598396257935</v>
      </c>
      <c r="P10" s="24">
        <f t="shared" si="5"/>
        <v>508.2948170615664</v>
      </c>
      <c r="Q10" s="24">
        <f>(P10*(1/Hauptstelle!$J$52))+((L10/100)*Hauptstelle!$J$53)</f>
        <v>121.94422255923496</v>
      </c>
      <c r="R10" s="28">
        <f t="shared" si="6"/>
        <v>2397.423415514559</v>
      </c>
      <c r="S10" s="29">
        <f t="shared" si="7"/>
        <v>0.03250138909208938</v>
      </c>
      <c r="T10" s="28">
        <f t="shared" si="8"/>
        <v>112809.08</v>
      </c>
      <c r="U10" s="29">
        <f t="shared" si="9"/>
        <v>0.037629144052109396</v>
      </c>
      <c r="V10" s="29">
        <f t="shared" si="10"/>
        <v>0.03506526657209939</v>
      </c>
      <c r="W10" s="108">
        <f t="shared" si="11"/>
        <v>160664</v>
      </c>
    </row>
    <row r="11" spans="1:23" ht="9">
      <c r="A11" s="16" t="s">
        <v>111</v>
      </c>
      <c r="B11" s="30">
        <v>28</v>
      </c>
      <c r="C11" s="30">
        <v>3710</v>
      </c>
      <c r="D11" s="124">
        <f t="shared" si="12"/>
        <v>7.093825885772194</v>
      </c>
      <c r="E11" s="30">
        <v>5680</v>
      </c>
      <c r="F11" s="124">
        <f t="shared" si="13"/>
        <v>3.65296803652968</v>
      </c>
      <c r="G11" s="116">
        <v>33.09</v>
      </c>
      <c r="H11" s="59">
        <f t="shared" si="0"/>
        <v>1.5309973045822103</v>
      </c>
      <c r="I11" s="61">
        <f t="shared" si="1"/>
        <v>88.25536314293099</v>
      </c>
      <c r="J11" s="132">
        <v>68</v>
      </c>
      <c r="K11" s="117">
        <f>((100-J11)*365)/(100*B11)</f>
        <v>4.171428571428572</v>
      </c>
      <c r="L11" s="111">
        <f t="shared" si="2"/>
        <v>1803.8951779654149</v>
      </c>
      <c r="M11" s="112">
        <f t="shared" si="3"/>
        <v>-1906.1048220345851</v>
      </c>
      <c r="N11" s="63">
        <f>ROUND(V11*Hauptstelle!$N$2,Hauptstelle!W51)</f>
        <v>1300</v>
      </c>
      <c r="O11" s="24">
        <f t="shared" si="4"/>
        <v>1361.6438356164383</v>
      </c>
      <c r="P11" s="24">
        <f t="shared" si="5"/>
        <v>0</v>
      </c>
      <c r="Q11" s="24">
        <f>(P11*(1/Hauptstelle!$J$52))+((L11/100)*Hauptstelle!$J$53)</f>
        <v>90.19475889827075</v>
      </c>
      <c r="R11" s="28">
        <f t="shared" si="6"/>
        <v>2984.5445719437794</v>
      </c>
      <c r="S11" s="29">
        <f t="shared" si="7"/>
        <v>0.04046087302213515</v>
      </c>
      <c r="T11" s="28">
        <f t="shared" si="8"/>
        <v>187951.2</v>
      </c>
      <c r="U11" s="29">
        <f t="shared" si="9"/>
        <v>0.06269391417399046</v>
      </c>
      <c r="V11" s="29">
        <f t="shared" si="10"/>
        <v>0.05157739359806281</v>
      </c>
      <c r="W11" s="108">
        <f t="shared" si="11"/>
        <v>159040</v>
      </c>
    </row>
    <row r="12" spans="1:23" ht="9">
      <c r="A12" s="16" t="s">
        <v>112</v>
      </c>
      <c r="B12" s="30">
        <v>28</v>
      </c>
      <c r="C12" s="30">
        <v>1716</v>
      </c>
      <c r="D12" s="124">
        <f t="shared" si="12"/>
        <v>3.2811334824757643</v>
      </c>
      <c r="E12" s="30">
        <v>6827</v>
      </c>
      <c r="F12" s="124">
        <f>E12/$E$33*100</f>
        <v>4.390636053765515</v>
      </c>
      <c r="G12" s="116">
        <v>19.99</v>
      </c>
      <c r="H12" s="59">
        <f t="shared" si="0"/>
        <v>3.9784382284382285</v>
      </c>
      <c r="I12" s="61">
        <f t="shared" si="1"/>
        <v>69.48047386403552</v>
      </c>
      <c r="J12" s="132">
        <v>59</v>
      </c>
      <c r="K12" s="117">
        <f>((100-J12)*365)/(100*B12)</f>
        <v>5.3446428571428575</v>
      </c>
      <c r="L12" s="111">
        <f t="shared" si="2"/>
        <v>1692.228427340417</v>
      </c>
      <c r="M12" s="112">
        <f t="shared" si="3"/>
        <v>-23.771572659582944</v>
      </c>
      <c r="N12" s="63">
        <f>ROUND(V12*Hauptstelle!$N$2,Hauptstelle!W51)</f>
        <v>900</v>
      </c>
      <c r="O12" s="24">
        <f t="shared" si="4"/>
        <v>1277.3538255930503</v>
      </c>
      <c r="P12" s="24">
        <f t="shared" si="5"/>
        <v>0</v>
      </c>
      <c r="Q12" s="24">
        <f>(P12*(1/Hauptstelle!$J$52))+((L12/100)*Hauptstelle!$J$53)</f>
        <v>84.61142136702085</v>
      </c>
      <c r="R12" s="28">
        <f t="shared" si="6"/>
        <v>1691.3823131267468</v>
      </c>
      <c r="S12" s="29">
        <f t="shared" si="7"/>
        <v>0.022929731271775312</v>
      </c>
      <c r="T12" s="28">
        <f t="shared" si="8"/>
        <v>136471.72999999998</v>
      </c>
      <c r="U12" s="29">
        <f t="shared" si="9"/>
        <v>0.04552217239259977</v>
      </c>
      <c r="V12" s="29">
        <f t="shared" si="10"/>
        <v>0.034225951832187546</v>
      </c>
      <c r="W12" s="108">
        <f t="shared" si="11"/>
        <v>191156</v>
      </c>
    </row>
    <row r="13" spans="1:23" ht="9">
      <c r="A13" s="16" t="s">
        <v>113</v>
      </c>
      <c r="B13" s="30">
        <v>28</v>
      </c>
      <c r="C13" s="30">
        <v>2874</v>
      </c>
      <c r="D13" s="124">
        <f t="shared" si="12"/>
        <v>5.495324958412207</v>
      </c>
      <c r="E13" s="30">
        <v>3986</v>
      </c>
      <c r="F13" s="124">
        <f aca="true" t="shared" si="14" ref="F13:F18">E13/$E$33*100</f>
        <v>2.56350890732523</v>
      </c>
      <c r="G13" s="116">
        <v>14.38</v>
      </c>
      <c r="H13" s="59">
        <f t="shared" si="0"/>
        <v>1.3869171885873348</v>
      </c>
      <c r="I13" s="61">
        <f t="shared" si="1"/>
        <v>89.3606352656314</v>
      </c>
      <c r="J13" s="132">
        <v>69</v>
      </c>
      <c r="K13" s="117">
        <f>((100-J13)*365)/(100*B13)</f>
        <v>4.041071428571429</v>
      </c>
      <c r="L13" s="111">
        <f t="shared" si="2"/>
        <v>1306.7380607669502</v>
      </c>
      <c r="M13" s="112">
        <f t="shared" si="3"/>
        <v>-1567.2619392330498</v>
      </c>
      <c r="N13" s="63">
        <f>ROUND(V13*Hauptstelle!$N$2,Hauptstelle!W51)</f>
        <v>400</v>
      </c>
      <c r="O13" s="24">
        <f t="shared" si="4"/>
        <v>986.3720724701723</v>
      </c>
      <c r="P13" s="24">
        <f t="shared" si="5"/>
        <v>0</v>
      </c>
      <c r="Q13" s="24">
        <f>(P13*(1/Hauptstelle!$J$52))+((L13/100)*Hauptstelle!$J$53)</f>
        <v>65.33690303834751</v>
      </c>
      <c r="R13" s="28">
        <f t="shared" si="6"/>
        <v>939.5446656914373</v>
      </c>
      <c r="S13" s="29">
        <f t="shared" si="7"/>
        <v>0.012737218862309475</v>
      </c>
      <c r="T13" s="28">
        <f t="shared" si="8"/>
        <v>57318.68</v>
      </c>
      <c r="U13" s="29">
        <f t="shared" si="9"/>
        <v>0.019119496999680893</v>
      </c>
      <c r="V13" s="29">
        <f t="shared" si="10"/>
        <v>0.015928357930995184</v>
      </c>
      <c r="W13" s="108">
        <f t="shared" si="11"/>
        <v>111608</v>
      </c>
    </row>
    <row r="14" spans="1:23" ht="9">
      <c r="A14" s="16" t="s">
        <v>114</v>
      </c>
      <c r="B14" s="30">
        <v>28</v>
      </c>
      <c r="C14" s="30">
        <v>917</v>
      </c>
      <c r="D14" s="124">
        <f t="shared" si="12"/>
        <v>1.7533796057285989</v>
      </c>
      <c r="E14" s="30">
        <v>2274</v>
      </c>
      <c r="F14" s="124">
        <f t="shared" si="14"/>
        <v>1.462473470962763</v>
      </c>
      <c r="G14" s="116">
        <v>23.77</v>
      </c>
      <c r="H14" s="59">
        <f t="shared" si="0"/>
        <v>2.479825517993457</v>
      </c>
      <c r="I14" s="61">
        <f t="shared" si="1"/>
        <v>80.9766809578584</v>
      </c>
      <c r="J14" s="132">
        <v>64</v>
      </c>
      <c r="K14" s="117">
        <f>((100-J14)*365)/(100*B14)</f>
        <v>4.692857142857143</v>
      </c>
      <c r="L14" s="111">
        <f t="shared" si="2"/>
        <v>641.949551595204</v>
      </c>
      <c r="M14" s="112">
        <f t="shared" si="3"/>
        <v>-275.05044840479604</v>
      </c>
      <c r="N14" s="63">
        <f>ROUND(V14*Hauptstelle!$N$2,Hauptstelle!W51)</f>
        <v>400</v>
      </c>
      <c r="O14" s="24">
        <f t="shared" si="4"/>
        <v>484.5662100456621</v>
      </c>
      <c r="P14" s="24">
        <f t="shared" si="5"/>
        <v>0</v>
      </c>
      <c r="Q14" s="24">
        <f>(P14*(1/Hauptstelle!$J$52))+((L14/100)*Hauptstelle!$J$53)</f>
        <v>32.097477579760195</v>
      </c>
      <c r="R14" s="28">
        <f t="shared" si="6"/>
        <v>762.9570420708998</v>
      </c>
      <c r="S14" s="29">
        <f t="shared" si="7"/>
        <v>0.010343255815566358</v>
      </c>
      <c r="T14" s="28">
        <f t="shared" si="8"/>
        <v>54052.979999999996</v>
      </c>
      <c r="U14" s="29">
        <f t="shared" si="9"/>
        <v>0.018030174263151406</v>
      </c>
      <c r="V14" s="29">
        <f t="shared" si="10"/>
        <v>0.014186715039358883</v>
      </c>
      <c r="W14" s="108">
        <f t="shared" si="11"/>
        <v>63672</v>
      </c>
    </row>
    <row r="15" spans="1:23" ht="9">
      <c r="A15" s="16" t="s">
        <v>115</v>
      </c>
      <c r="B15" s="30">
        <v>28</v>
      </c>
      <c r="C15" s="30">
        <v>5421</v>
      </c>
      <c r="D15" s="124">
        <f t="shared" si="12"/>
        <v>10.365398956002982</v>
      </c>
      <c r="E15" s="30">
        <v>12792</v>
      </c>
      <c r="F15" s="124">
        <f t="shared" si="14"/>
        <v>8.226895620297125</v>
      </c>
      <c r="G15" s="116">
        <v>16.63</v>
      </c>
      <c r="H15" s="59">
        <f t="shared" si="0"/>
        <v>2.3597122302158273</v>
      </c>
      <c r="I15" s="61">
        <f t="shared" si="1"/>
        <v>81.89809795998818</v>
      </c>
      <c r="J15" s="132">
        <v>68</v>
      </c>
      <c r="K15" s="117">
        <f>((100-J15)*365)/(100*B15)</f>
        <v>4.171428571428572</v>
      </c>
      <c r="L15" s="111">
        <f t="shared" si="2"/>
        <v>4062.575196572814</v>
      </c>
      <c r="M15" s="112">
        <f t="shared" si="3"/>
        <v>-1358.424803427186</v>
      </c>
      <c r="N15" s="63">
        <f>ROUND(V15*Hauptstelle!$N$2,Hauptstelle!W51)</f>
        <v>1500</v>
      </c>
      <c r="O15" s="24">
        <f t="shared" si="4"/>
        <v>3066.5753424657532</v>
      </c>
      <c r="P15" s="24">
        <f t="shared" si="5"/>
        <v>0</v>
      </c>
      <c r="Q15" s="24">
        <f>(P15*(1/Hauptstelle!$J$52))+((L15/100)*Hauptstelle!$J$53)</f>
        <v>203.1287598286407</v>
      </c>
      <c r="R15" s="28">
        <f t="shared" si="6"/>
        <v>3378.031275950295</v>
      </c>
      <c r="S15" s="29">
        <f t="shared" si="7"/>
        <v>0.045795293461477815</v>
      </c>
      <c r="T15" s="28">
        <f t="shared" si="8"/>
        <v>212730.96</v>
      </c>
      <c r="U15" s="29">
        <f t="shared" si="9"/>
        <v>0.07095957114607726</v>
      </c>
      <c r="V15" s="29">
        <f t="shared" si="10"/>
        <v>0.05837743230377754</v>
      </c>
      <c r="W15" s="108">
        <f t="shared" si="11"/>
        <v>358176</v>
      </c>
    </row>
    <row r="16" spans="1:23" ht="9">
      <c r="A16" s="16" t="s">
        <v>116</v>
      </c>
      <c r="B16" s="30">
        <v>28</v>
      </c>
      <c r="C16" s="30">
        <v>197</v>
      </c>
      <c r="D16" s="124">
        <f t="shared" si="12"/>
        <v>0.37668024245205456</v>
      </c>
      <c r="E16" s="30">
        <v>947</v>
      </c>
      <c r="F16" s="124">
        <f t="shared" si="14"/>
        <v>0.6090423821467618</v>
      </c>
      <c r="G16" s="116">
        <v>17.29</v>
      </c>
      <c r="H16" s="59">
        <f t="shared" si="0"/>
        <v>4.807106598984771</v>
      </c>
      <c r="I16" s="61">
        <f t="shared" si="1"/>
        <v>63.123565816007236</v>
      </c>
      <c r="J16" s="132">
        <v>64</v>
      </c>
      <c r="K16" s="117">
        <f>((100-J16)*365)/(100*B16)</f>
        <v>4.692857142857143</v>
      </c>
      <c r="L16" s="111">
        <f t="shared" si="2"/>
        <v>267.33782997390415</v>
      </c>
      <c r="M16" s="112">
        <f t="shared" si="3"/>
        <v>70.33782997390415</v>
      </c>
      <c r="N16" s="63">
        <f>ROUND(V16*Hauptstelle!$N$2,Hauptstelle!W51)</f>
        <v>100</v>
      </c>
      <c r="O16" s="24">
        <f t="shared" si="4"/>
        <v>201.7960426179604</v>
      </c>
      <c r="P16" s="24">
        <f t="shared" si="5"/>
        <v>70.33782997390415</v>
      </c>
      <c r="Q16" s="24">
        <f>(P16*(1/Hauptstelle!$J$52))+((L16/100)*Hauptstelle!$J$53)</f>
        <v>20.400674496085625</v>
      </c>
      <c r="R16" s="28">
        <f t="shared" si="6"/>
        <v>352.72766203732044</v>
      </c>
      <c r="S16" s="29">
        <f t="shared" si="7"/>
        <v>0.004781858270520566</v>
      </c>
      <c r="T16" s="28">
        <f t="shared" si="8"/>
        <v>16373.63</v>
      </c>
      <c r="U16" s="29">
        <f t="shared" si="9"/>
        <v>0.005461667464409247</v>
      </c>
      <c r="V16" s="29">
        <f t="shared" si="10"/>
        <v>0.0051217628674649065</v>
      </c>
      <c r="W16" s="108">
        <f t="shared" si="11"/>
        <v>26516</v>
      </c>
    </row>
    <row r="17" spans="1:23" ht="9">
      <c r="A17" s="16" t="s">
        <v>117</v>
      </c>
      <c r="B17" s="30">
        <v>28</v>
      </c>
      <c r="C17" s="30">
        <v>612</v>
      </c>
      <c r="D17" s="124">
        <f t="shared" si="12"/>
        <v>1.1701944587850628</v>
      </c>
      <c r="E17" s="30">
        <v>1859</v>
      </c>
      <c r="F17" s="124">
        <f t="shared" si="14"/>
        <v>1.1955752781529358</v>
      </c>
      <c r="G17" s="116">
        <v>20.06</v>
      </c>
      <c r="H17" s="59">
        <f t="shared" si="0"/>
        <v>3.037581699346405</v>
      </c>
      <c r="I17" s="61">
        <f t="shared" si="1"/>
        <v>76.69800340227414</v>
      </c>
      <c r="J17" s="132">
        <v>67</v>
      </c>
      <c r="K17" s="117">
        <f>((100-J17)*365)/(100*B17)</f>
        <v>4.301785714285714</v>
      </c>
      <c r="L17" s="111">
        <f t="shared" si="2"/>
        <v>572.5038217392585</v>
      </c>
      <c r="M17" s="112">
        <f t="shared" si="3"/>
        <v>-39.496178260741544</v>
      </c>
      <c r="N17" s="63">
        <f>ROUND(V17*Hauptstelle!$N$2,Hauptstelle!W51)</f>
        <v>300</v>
      </c>
      <c r="O17" s="24">
        <f t="shared" si="4"/>
        <v>432.1461187214612</v>
      </c>
      <c r="P17" s="24">
        <f t="shared" si="5"/>
        <v>0</v>
      </c>
      <c r="Q17" s="24">
        <f>(P17*(1/Hauptstelle!$J$52))+((L17/100)*Hauptstelle!$J$53)</f>
        <v>28.62519108696292</v>
      </c>
      <c r="R17" s="28">
        <f t="shared" si="6"/>
        <v>574.2213332044762</v>
      </c>
      <c r="S17" s="29">
        <f t="shared" si="7"/>
        <v>0.0077846036101434125</v>
      </c>
      <c r="T17" s="28">
        <f t="shared" si="8"/>
        <v>37291.54</v>
      </c>
      <c r="U17" s="29">
        <f t="shared" si="9"/>
        <v>0.012439147013564862</v>
      </c>
      <c r="V17" s="29">
        <f t="shared" si="10"/>
        <v>0.010111875311854137</v>
      </c>
      <c r="W17" s="108">
        <f t="shared" si="11"/>
        <v>52052</v>
      </c>
    </row>
    <row r="18" spans="1:23" ht="9">
      <c r="A18" s="16" t="s">
        <v>118</v>
      </c>
      <c r="B18" s="30">
        <v>28</v>
      </c>
      <c r="C18" s="30">
        <v>2412</v>
      </c>
      <c r="D18" s="124">
        <f t="shared" si="12"/>
        <v>4.611942866976424</v>
      </c>
      <c r="E18" s="30">
        <v>6729</v>
      </c>
      <c r="F18" s="124">
        <f t="shared" si="14"/>
        <v>4.327609492571869</v>
      </c>
      <c r="G18" s="116">
        <v>26.36</v>
      </c>
      <c r="H18" s="59">
        <f t="shared" si="0"/>
        <v>2.7898009950248754</v>
      </c>
      <c r="I18" s="61">
        <f t="shared" si="1"/>
        <v>78.5987868874804</v>
      </c>
      <c r="J18" s="132">
        <v>72</v>
      </c>
      <c r="K18" s="117">
        <f>((100-J18)*365)/(100*B18)</f>
        <v>3.65</v>
      </c>
      <c r="L18" s="111">
        <f t="shared" si="2"/>
        <v>2442.3361473901964</v>
      </c>
      <c r="M18" s="112">
        <f t="shared" si="3"/>
        <v>30.336147390196402</v>
      </c>
      <c r="N18" s="63">
        <f>ROUND(V18*Hauptstelle!$N$2,Hauptstelle!W51)</f>
        <v>1300</v>
      </c>
      <c r="O18" s="24">
        <f t="shared" si="4"/>
        <v>1843.5616438356165</v>
      </c>
      <c r="P18" s="24">
        <f t="shared" si="5"/>
        <v>30.336147390196402</v>
      </c>
      <c r="Q18" s="24">
        <f>(P18*(1/Hauptstelle!$J$52))+((L18/100)*Hauptstelle!$J$53)</f>
        <v>125.15042210852945</v>
      </c>
      <c r="R18" s="28">
        <f t="shared" si="6"/>
        <v>3298.9651267808363</v>
      </c>
      <c r="S18" s="29">
        <f t="shared" si="7"/>
        <v>0.04472340951242654</v>
      </c>
      <c r="T18" s="28">
        <f t="shared" si="8"/>
        <v>177376.44</v>
      </c>
      <c r="U18" s="29">
        <f t="shared" si="9"/>
        <v>0.05916654592174973</v>
      </c>
      <c r="V18" s="29">
        <f t="shared" si="10"/>
        <v>0.051944977717088135</v>
      </c>
      <c r="W18" s="108">
        <f t="shared" si="11"/>
        <v>188412</v>
      </c>
    </row>
    <row r="19" spans="1:23" ht="9">
      <c r="A19" s="16" t="s">
        <v>119</v>
      </c>
      <c r="B19" s="30">
        <v>28</v>
      </c>
      <c r="C19" s="30">
        <v>2874</v>
      </c>
      <c r="D19" s="124">
        <f t="shared" si="12"/>
        <v>5.495324958412207</v>
      </c>
      <c r="E19" s="30">
        <v>10850</v>
      </c>
      <c r="F19" s="124">
        <f>E19/$E$33*100</f>
        <v>6.977940703582224</v>
      </c>
      <c r="G19" s="116">
        <v>15.2</v>
      </c>
      <c r="H19" s="59">
        <f t="shared" si="0"/>
        <v>3.775226165622825</v>
      </c>
      <c r="I19" s="61">
        <f t="shared" si="1"/>
        <v>71.03936092124955</v>
      </c>
      <c r="J19" s="132">
        <v>69</v>
      </c>
      <c r="K19" s="117">
        <f>((100-J19)*365)/(100*B19)</f>
        <v>4.041071428571429</v>
      </c>
      <c r="L19" s="111">
        <f t="shared" si="2"/>
        <v>3556.9764072557477</v>
      </c>
      <c r="M19" s="112">
        <f t="shared" si="3"/>
        <v>682.9764072557477</v>
      </c>
      <c r="N19" s="63">
        <f>ROUND(V19*Hauptstelle!$N$2,Hauptstelle!W51)</f>
        <v>1300</v>
      </c>
      <c r="O19" s="24">
        <f t="shared" si="4"/>
        <v>2684.931506849315</v>
      </c>
      <c r="P19" s="24">
        <f t="shared" si="5"/>
        <v>682.9764072557477</v>
      </c>
      <c r="Q19" s="24">
        <f>(P19*(1/Hauptstelle!$J$52))+((L19/100)*Hauptstelle!$J$53)</f>
        <v>246.14646108836214</v>
      </c>
      <c r="R19" s="28">
        <f t="shared" si="6"/>
        <v>3741.4262085431046</v>
      </c>
      <c r="S19" s="29">
        <f t="shared" si="7"/>
        <v>0.05072176578249565</v>
      </c>
      <c r="T19" s="28">
        <f t="shared" si="8"/>
        <v>164920</v>
      </c>
      <c r="U19" s="29">
        <f t="shared" si="9"/>
        <v>0.05501151535917039</v>
      </c>
      <c r="V19" s="29">
        <f t="shared" si="10"/>
        <v>0.05286664057083302</v>
      </c>
      <c r="W19" s="108">
        <f t="shared" si="11"/>
        <v>303800</v>
      </c>
    </row>
    <row r="20" spans="1:23" ht="9">
      <c r="A20" s="16" t="s">
        <v>120</v>
      </c>
      <c r="B20" s="30">
        <v>28</v>
      </c>
      <c r="C20" s="30">
        <v>634</v>
      </c>
      <c r="D20" s="124">
        <f t="shared" si="12"/>
        <v>1.2122602726629572</v>
      </c>
      <c r="E20" s="30">
        <v>1049</v>
      </c>
      <c r="F20" s="124">
        <f>E20/$E$33*100</f>
        <v>0.6746414560421892</v>
      </c>
      <c r="G20" s="116">
        <v>18.4</v>
      </c>
      <c r="H20" s="59">
        <f t="shared" si="0"/>
        <v>1.6545741324921135</v>
      </c>
      <c r="I20" s="61">
        <f t="shared" si="1"/>
        <v>87.30737651786872</v>
      </c>
      <c r="J20" s="132">
        <v>57</v>
      </c>
      <c r="K20" s="117">
        <f>((100-J20)*365)/(100*B20)</f>
        <v>5.605357142857143</v>
      </c>
      <c r="L20" s="111">
        <f t="shared" si="2"/>
        <v>247.92480074493554</v>
      </c>
      <c r="M20" s="112">
        <f t="shared" si="3"/>
        <v>-386.0751992550645</v>
      </c>
      <c r="N20" s="63">
        <f>ROUND(V20*Hauptstelle!$N$2,Hauptstelle!W51)</f>
        <v>100</v>
      </c>
      <c r="O20" s="24">
        <f t="shared" si="4"/>
        <v>187.1424020388659</v>
      </c>
      <c r="P20" s="24">
        <f t="shared" si="5"/>
        <v>0</v>
      </c>
      <c r="Q20" s="24">
        <f>(P20*(1/Hauptstelle!$J$52))+((L20/100)*Hauptstelle!$J$53)</f>
        <v>12.396240037246777</v>
      </c>
      <c r="R20" s="28">
        <f t="shared" si="6"/>
        <v>228.09081668534068</v>
      </c>
      <c r="S20" s="29">
        <f t="shared" si="7"/>
        <v>0.0030921815201473625</v>
      </c>
      <c r="T20" s="28">
        <f t="shared" si="8"/>
        <v>19301.6</v>
      </c>
      <c r="U20" s="29">
        <f t="shared" si="9"/>
        <v>0.006438335343539675</v>
      </c>
      <c r="V20" s="29">
        <f t="shared" si="10"/>
        <v>0.004765258431843519</v>
      </c>
      <c r="W20" s="108">
        <f t="shared" si="11"/>
        <v>29372</v>
      </c>
    </row>
    <row r="21" spans="1:23" ht="9">
      <c r="A21" s="16" t="s">
        <v>121</v>
      </c>
      <c r="B21" s="30">
        <v>28</v>
      </c>
      <c r="C21" s="30">
        <v>948</v>
      </c>
      <c r="D21" s="124">
        <f t="shared" si="12"/>
        <v>1.8126541616474503</v>
      </c>
      <c r="E21" s="30">
        <v>1784</v>
      </c>
      <c r="F21" s="124">
        <f aca="true" t="shared" si="15" ref="F21:F28">E21/$E$33*100</f>
        <v>1.1473406649945335</v>
      </c>
      <c r="G21" s="116">
        <v>17.29</v>
      </c>
      <c r="H21" s="59">
        <f t="shared" si="0"/>
        <v>1.8818565400843883</v>
      </c>
      <c r="I21" s="61">
        <f t="shared" si="1"/>
        <v>85.56384024044851</v>
      </c>
      <c r="J21" s="132">
        <v>64</v>
      </c>
      <c r="K21" s="117">
        <f>((100-J21)*365)/(100*B21)</f>
        <v>4.692857142857143</v>
      </c>
      <c r="L21" s="111">
        <f t="shared" si="2"/>
        <v>503.62269131303606</v>
      </c>
      <c r="M21" s="112">
        <f t="shared" si="3"/>
        <v>-444.37730868696394</v>
      </c>
      <c r="N21" s="63">
        <f>ROUND(V21*Hauptstelle!$N$2,Hauptstelle!W51)</f>
        <v>200</v>
      </c>
      <c r="O21" s="24">
        <f t="shared" si="4"/>
        <v>380.1522070015221</v>
      </c>
      <c r="P21" s="24">
        <f t="shared" si="5"/>
        <v>0</v>
      </c>
      <c r="Q21" s="24">
        <f>(P21*(1/Hauptstelle!$J$52))+((L21/100)*Hauptstelle!$J$53)</f>
        <v>25.181134565651803</v>
      </c>
      <c r="R21" s="28">
        <f t="shared" si="6"/>
        <v>435.38181664011967</v>
      </c>
      <c r="S21" s="29">
        <f t="shared" si="7"/>
        <v>0.005902384090631784</v>
      </c>
      <c r="T21" s="28">
        <f t="shared" si="8"/>
        <v>30845.359999999997</v>
      </c>
      <c r="U21" s="29">
        <f t="shared" si="9"/>
        <v>0.010288927937176449</v>
      </c>
      <c r="V21" s="29">
        <f t="shared" si="10"/>
        <v>0.008095656013904117</v>
      </c>
      <c r="W21" s="108">
        <f t="shared" si="11"/>
        <v>49952</v>
      </c>
    </row>
    <row r="22" spans="1:23" ht="9">
      <c r="A22" s="16" t="s">
        <v>122</v>
      </c>
      <c r="B22" s="30">
        <v>28</v>
      </c>
      <c r="C22" s="30">
        <v>2611</v>
      </c>
      <c r="D22" s="124">
        <f t="shared" si="12"/>
        <v>4.992447274326469</v>
      </c>
      <c r="E22" s="30">
        <v>6749</v>
      </c>
      <c r="F22" s="124">
        <f t="shared" si="15"/>
        <v>4.340472056080777</v>
      </c>
      <c r="G22" s="116">
        <v>15.21</v>
      </c>
      <c r="H22" s="59">
        <f t="shared" si="0"/>
        <v>2.584833397165837</v>
      </c>
      <c r="I22" s="61">
        <f t="shared" si="1"/>
        <v>80.17114106283742</v>
      </c>
      <c r="J22" s="132">
        <v>73</v>
      </c>
      <c r="K22" s="117">
        <f>((100-J22)*365)/(100*B22)</f>
        <v>3.5196428571428573</v>
      </c>
      <c r="L22" s="111">
        <f t="shared" si="2"/>
        <v>2540.3210341342897</v>
      </c>
      <c r="M22" s="112">
        <f t="shared" si="3"/>
        <v>-70.67896586571032</v>
      </c>
      <c r="N22" s="63">
        <f>ROUND(V22*Hauptstelle!$N$2,Hauptstelle!W51)</f>
        <v>800</v>
      </c>
      <c r="O22" s="24">
        <f t="shared" si="4"/>
        <v>1917.5240994419075</v>
      </c>
      <c r="P22" s="24">
        <f t="shared" si="5"/>
        <v>0</v>
      </c>
      <c r="Q22" s="24">
        <f>(P22*(1/Hauptstelle!$J$52))+((L22/100)*Hauptstelle!$J$53)</f>
        <v>127.01605170671449</v>
      </c>
      <c r="R22" s="28">
        <f t="shared" si="6"/>
        <v>1931.9141464591276</v>
      </c>
      <c r="S22" s="29">
        <f t="shared" si="7"/>
        <v>0.026190573162940125</v>
      </c>
      <c r="T22" s="28">
        <f t="shared" si="8"/>
        <v>102652.29000000001</v>
      </c>
      <c r="U22" s="29">
        <f t="shared" si="9"/>
        <v>0.034241195900976316</v>
      </c>
      <c r="V22" s="29">
        <f t="shared" si="10"/>
        <v>0.03021588453195822</v>
      </c>
      <c r="W22" s="108">
        <f t="shared" si="11"/>
        <v>188972</v>
      </c>
    </row>
    <row r="23" spans="1:23" ht="9">
      <c r="A23" s="16" t="s">
        <v>18</v>
      </c>
      <c r="B23" s="30">
        <v>28</v>
      </c>
      <c r="C23" s="30">
        <v>1857</v>
      </c>
      <c r="D23" s="124">
        <f t="shared" si="12"/>
        <v>3.5507371077840877</v>
      </c>
      <c r="E23" s="30">
        <v>4587</v>
      </c>
      <c r="F23" s="124">
        <f t="shared" si="15"/>
        <v>2.9500289407678952</v>
      </c>
      <c r="G23" s="116">
        <v>15.93</v>
      </c>
      <c r="H23" s="59">
        <f t="shared" si="0"/>
        <v>2.470113085621971</v>
      </c>
      <c r="I23" s="61">
        <f t="shared" si="1"/>
        <v>81.0511872883794</v>
      </c>
      <c r="J23" s="132">
        <v>74</v>
      </c>
      <c r="K23" s="117">
        <f>((100-J23)*365)/(100*B23)</f>
        <v>3.3892857142857142</v>
      </c>
      <c r="L23" s="111">
        <f t="shared" si="2"/>
        <v>1792.950635173859</v>
      </c>
      <c r="M23" s="112">
        <f t="shared" si="3"/>
        <v>-64.04936482614107</v>
      </c>
      <c r="N23" s="63">
        <f>ROUND(V23*Hauptstelle!$N$2,Hauptstelle!W51)</f>
        <v>500</v>
      </c>
      <c r="O23" s="24">
        <f t="shared" si="4"/>
        <v>1353.382507903056</v>
      </c>
      <c r="P23" s="24">
        <f t="shared" si="5"/>
        <v>0</v>
      </c>
      <c r="Q23" s="24">
        <f>(P23*(1/Hauptstelle!$J$52))+((L23/100)*Hauptstelle!$J$53)</f>
        <v>89.64753175869293</v>
      </c>
      <c r="R23" s="28">
        <f t="shared" si="6"/>
        <v>1428.0851809159785</v>
      </c>
      <c r="S23" s="29">
        <f t="shared" si="7"/>
        <v>0.01936026478311303</v>
      </c>
      <c r="T23" s="28">
        <f t="shared" si="8"/>
        <v>73070.91</v>
      </c>
      <c r="U23" s="29">
        <f t="shared" si="9"/>
        <v>0.024373887265180437</v>
      </c>
      <c r="V23" s="29">
        <f t="shared" si="10"/>
        <v>0.021867076024146732</v>
      </c>
      <c r="W23" s="108">
        <f t="shared" si="11"/>
        <v>128436</v>
      </c>
    </row>
    <row r="24" spans="1:23" ht="9">
      <c r="A24" s="16" t="s">
        <v>123</v>
      </c>
      <c r="B24" s="30">
        <v>28</v>
      </c>
      <c r="C24" s="30">
        <v>1056</v>
      </c>
      <c r="D24" s="124">
        <f t="shared" si="12"/>
        <v>2.0191590661389323</v>
      </c>
      <c r="E24" s="30">
        <v>2445</v>
      </c>
      <c r="F24" s="124">
        <f t="shared" si="15"/>
        <v>1.5724483889639203</v>
      </c>
      <c r="G24" s="116">
        <v>17.36</v>
      </c>
      <c r="H24" s="59">
        <f aca="true" t="shared" si="16" ref="H24:H31">E24/C24</f>
        <v>2.315340909090909</v>
      </c>
      <c r="I24" s="61">
        <f aca="true" t="shared" si="17" ref="I24:I31">((365-(H24*B24))*100)/365</f>
        <v>82.23848069738482</v>
      </c>
      <c r="J24" s="132">
        <v>60</v>
      </c>
      <c r="K24" s="117">
        <f>((100-J24)*365)/(100*B24)</f>
        <v>5.214285714285714</v>
      </c>
      <c r="L24" s="111">
        <f aca="true" t="shared" si="18" ref="L24:L31">(O24/$O$33)*$C$33</f>
        <v>621.2005225528787</v>
      </c>
      <c r="M24" s="112">
        <f aca="true" t="shared" si="19" ref="M24:M31">L24-C24</f>
        <v>-434.79947744712126</v>
      </c>
      <c r="N24" s="63">
        <f>ROUND(V24*Hauptstelle!$N$2,Hauptstelle!W51)</f>
        <v>300</v>
      </c>
      <c r="O24" s="24">
        <f aca="true" t="shared" si="20" ref="O24:O31">E24/K24</f>
        <v>468.90410958904107</v>
      </c>
      <c r="P24" s="24">
        <f aca="true" t="shared" si="21" ref="P24:P31">IF(M24&lt;0,0,M24)</f>
        <v>0</v>
      </c>
      <c r="Q24" s="24">
        <f>(P24*(1/Hauptstelle!$J$52))+((L24/100)*Hauptstelle!$J$53)</f>
        <v>31.060026127643937</v>
      </c>
      <c r="R24" s="28">
        <f aca="true" t="shared" si="22" ref="R24:R31">Q24*G24</f>
        <v>539.2020535758987</v>
      </c>
      <c r="S24" s="29">
        <f t="shared" si="7"/>
        <v>0.00730985424982285</v>
      </c>
      <c r="T24" s="28">
        <f aca="true" t="shared" si="23" ref="T24:T31">E24*G24</f>
        <v>42445.2</v>
      </c>
      <c r="U24" s="29">
        <f t="shared" si="9"/>
        <v>0.014158226847702274</v>
      </c>
      <c r="V24" s="29">
        <f aca="true" t="shared" si="24" ref="V24:V31">(S24+U24)/2</f>
        <v>0.010734040548762562</v>
      </c>
      <c r="W24" s="108">
        <f aca="true" t="shared" si="25" ref="W24:W31">B24*E24</f>
        <v>68460</v>
      </c>
    </row>
    <row r="25" spans="1:23" ht="9">
      <c r="A25" s="16" t="s">
        <v>124</v>
      </c>
      <c r="B25" s="30">
        <v>28</v>
      </c>
      <c r="C25" s="30">
        <v>947</v>
      </c>
      <c r="D25" s="124">
        <f t="shared" si="12"/>
        <v>1.810742079198455</v>
      </c>
      <c r="E25" s="30">
        <v>1473</v>
      </c>
      <c r="F25" s="124">
        <f t="shared" si="15"/>
        <v>0.9473278024310244</v>
      </c>
      <c r="G25" s="116">
        <v>17.29</v>
      </c>
      <c r="H25" s="59">
        <f t="shared" si="16"/>
        <v>1.5554382259767687</v>
      </c>
      <c r="I25" s="61">
        <f t="shared" si="17"/>
        <v>88.06787114319192</v>
      </c>
      <c r="J25" s="132">
        <v>64</v>
      </c>
      <c r="K25" s="117">
        <f>((100-J25)*365)/(100*B25)</f>
        <v>4.692857142857143</v>
      </c>
      <c r="L25" s="111">
        <f t="shared" si="18"/>
        <v>415.8274799910885</v>
      </c>
      <c r="M25" s="112">
        <f t="shared" si="19"/>
        <v>-531.1725200089115</v>
      </c>
      <c r="N25" s="63">
        <f>ROUND(V25*Hauptstelle!$N$2,Hauptstelle!W51)</f>
        <v>200</v>
      </c>
      <c r="O25" s="24">
        <f t="shared" si="20"/>
        <v>313.88127853881275</v>
      </c>
      <c r="P25" s="24">
        <f t="shared" si="21"/>
        <v>0</v>
      </c>
      <c r="Q25" s="24">
        <f>(P25*(1/Hauptstelle!$J$52))+((L25/100)*Hauptstelle!$J$53)</f>
        <v>20.791373999554427</v>
      </c>
      <c r="R25" s="28">
        <f t="shared" si="22"/>
        <v>359.482856452296</v>
      </c>
      <c r="S25" s="29">
        <f t="shared" si="7"/>
        <v>0.004873437088285098</v>
      </c>
      <c r="T25" s="28">
        <f t="shared" si="23"/>
        <v>25468.17</v>
      </c>
      <c r="U25" s="29">
        <f t="shared" si="9"/>
        <v>0.008495286351715757</v>
      </c>
      <c r="V25" s="29">
        <f t="shared" si="24"/>
        <v>0.006684361720000427</v>
      </c>
      <c r="W25" s="108">
        <f t="shared" si="25"/>
        <v>41244</v>
      </c>
    </row>
    <row r="26" spans="1:23" ht="9">
      <c r="A26" s="16" t="s">
        <v>125</v>
      </c>
      <c r="B26" s="30">
        <v>28</v>
      </c>
      <c r="C26" s="30">
        <v>1183</v>
      </c>
      <c r="D26" s="124">
        <f t="shared" si="12"/>
        <v>2.2619935371613225</v>
      </c>
      <c r="E26" s="30">
        <v>3129</v>
      </c>
      <c r="F26" s="124">
        <f t="shared" si="15"/>
        <v>2.012348060968551</v>
      </c>
      <c r="G26" s="116">
        <v>17.29</v>
      </c>
      <c r="H26" s="59">
        <f t="shared" si="16"/>
        <v>2.6449704142011834</v>
      </c>
      <c r="I26" s="61">
        <f t="shared" si="17"/>
        <v>79.70981600064844</v>
      </c>
      <c r="J26" s="132">
        <v>64</v>
      </c>
      <c r="K26" s="117">
        <f>((100-J26)*365)/(100*B26)</f>
        <v>4.692857142857143</v>
      </c>
      <c r="L26" s="111">
        <f t="shared" si="18"/>
        <v>883.315807801844</v>
      </c>
      <c r="M26" s="112">
        <f t="shared" si="19"/>
        <v>-299.684192198156</v>
      </c>
      <c r="N26" s="63">
        <f>ROUND(V26*Hauptstelle!$N$2,Hauptstelle!W51)</f>
        <v>400</v>
      </c>
      <c r="O26" s="24">
        <f t="shared" si="20"/>
        <v>666.7579908675799</v>
      </c>
      <c r="P26" s="24">
        <f t="shared" si="21"/>
        <v>0</v>
      </c>
      <c r="Q26" s="24">
        <f>(P26*(1/Hauptstelle!$J$52))+((L26/100)*Hauptstelle!$J$53)</f>
        <v>44.165790390092205</v>
      </c>
      <c r="R26" s="28">
        <f t="shared" si="22"/>
        <v>763.6265158446942</v>
      </c>
      <c r="S26" s="29">
        <f t="shared" si="7"/>
        <v>0.010352331737436576</v>
      </c>
      <c r="T26" s="28">
        <f t="shared" si="23"/>
        <v>54100.409999999996</v>
      </c>
      <c r="U26" s="29">
        <f t="shared" si="9"/>
        <v>0.018045995244072372</v>
      </c>
      <c r="V26" s="29">
        <f t="shared" si="24"/>
        <v>0.014199163490754474</v>
      </c>
      <c r="W26" s="108">
        <f t="shared" si="25"/>
        <v>87612</v>
      </c>
    </row>
    <row r="27" spans="1:23" ht="9">
      <c r="A27" s="16" t="s">
        <v>126</v>
      </c>
      <c r="B27" s="30">
        <v>28</v>
      </c>
      <c r="C27" s="30">
        <v>3734</v>
      </c>
      <c r="D27" s="124">
        <f t="shared" si="12"/>
        <v>7.13971586454808</v>
      </c>
      <c r="E27" s="30">
        <v>11659</v>
      </c>
      <c r="F27" s="124">
        <f t="shared" si="15"/>
        <v>7.498231397517525</v>
      </c>
      <c r="G27" s="116">
        <v>13.17</v>
      </c>
      <c r="H27" s="59">
        <f t="shared" si="16"/>
        <v>3.1223888591322977</v>
      </c>
      <c r="I27" s="61">
        <f t="shared" si="17"/>
        <v>76.047427929944</v>
      </c>
      <c r="J27" s="132">
        <v>57</v>
      </c>
      <c r="K27" s="117">
        <f>((100-J27)*365)/(100*B27)</f>
        <v>5.605357142857143</v>
      </c>
      <c r="L27" s="111">
        <f t="shared" si="18"/>
        <v>2755.5340818734057</v>
      </c>
      <c r="M27" s="112">
        <f t="shared" si="19"/>
        <v>-978.4659181265943</v>
      </c>
      <c r="N27" s="63">
        <f>ROUND(V27*Hauptstelle!$N$2,Hauptstelle!W51)</f>
        <v>900</v>
      </c>
      <c r="O27" s="24">
        <f t="shared" si="20"/>
        <v>2079.9745141764893</v>
      </c>
      <c r="P27" s="24">
        <f t="shared" si="21"/>
        <v>0</v>
      </c>
      <c r="Q27" s="24">
        <f>(P27*(1/Hauptstelle!$J$52))+((L27/100)*Hauptstelle!$J$53)</f>
        <v>137.77670409367028</v>
      </c>
      <c r="R27" s="28">
        <f t="shared" si="22"/>
        <v>1814.5191929136374</v>
      </c>
      <c r="S27" s="29">
        <f t="shared" si="7"/>
        <v>0.02459907328939325</v>
      </c>
      <c r="T27" s="28">
        <f t="shared" si="23"/>
        <v>153549.03</v>
      </c>
      <c r="U27" s="29">
        <f t="shared" si="9"/>
        <v>0.05121855943627647</v>
      </c>
      <c r="V27" s="29">
        <f t="shared" si="24"/>
        <v>0.03790881636283486</v>
      </c>
      <c r="W27" s="108">
        <f t="shared" si="25"/>
        <v>326452</v>
      </c>
    </row>
    <row r="28" spans="1:23" ht="9">
      <c r="A28" s="16" t="s">
        <v>127</v>
      </c>
      <c r="B28" s="30">
        <v>28</v>
      </c>
      <c r="C28" s="30">
        <v>2176</v>
      </c>
      <c r="D28" s="124">
        <f t="shared" si="12"/>
        <v>4.160691409013557</v>
      </c>
      <c r="E28" s="30">
        <v>11627</v>
      </c>
      <c r="F28" s="124">
        <f t="shared" si="15"/>
        <v>7.477651295903273</v>
      </c>
      <c r="G28" s="116">
        <v>14.28</v>
      </c>
      <c r="H28" s="59">
        <f t="shared" si="16"/>
        <v>5.343290441176471</v>
      </c>
      <c r="I28" s="61">
        <f t="shared" si="17"/>
        <v>59.01037469782433</v>
      </c>
      <c r="J28" s="132">
        <v>70</v>
      </c>
      <c r="K28" s="117">
        <f>((100-J28)*365)/(100*B28)</f>
        <v>3.9107142857142856</v>
      </c>
      <c r="L28" s="111">
        <f t="shared" si="18"/>
        <v>3938.7585416345314</v>
      </c>
      <c r="M28" s="112">
        <f t="shared" si="19"/>
        <v>1762.7585416345314</v>
      </c>
      <c r="N28" s="63">
        <f>ROUND(V28*Hauptstelle!$N$2,Hauptstelle!W51)</f>
        <v>1600</v>
      </c>
      <c r="O28" s="24">
        <f t="shared" si="20"/>
        <v>2973.1141552511417</v>
      </c>
      <c r="P28" s="24">
        <f t="shared" si="21"/>
        <v>1762.7585416345314</v>
      </c>
      <c r="Q28" s="24">
        <f>(P28*(1/Hauptstelle!$J$52))+((L28/100)*Hauptstelle!$J$53)</f>
        <v>373.2137812451797</v>
      </c>
      <c r="R28" s="28">
        <f t="shared" si="22"/>
        <v>5329.492796181165</v>
      </c>
      <c r="S28" s="29">
        <f t="shared" si="7"/>
        <v>0.07225086645572541</v>
      </c>
      <c r="T28" s="28">
        <f t="shared" si="23"/>
        <v>166033.56</v>
      </c>
      <c r="U28" s="29">
        <f t="shared" si="9"/>
        <v>0.05538295983554292</v>
      </c>
      <c r="V28" s="29">
        <f t="shared" si="24"/>
        <v>0.06381691314563417</v>
      </c>
      <c r="W28" s="108">
        <f t="shared" si="25"/>
        <v>325556</v>
      </c>
    </row>
    <row r="29" spans="1:23" ht="9">
      <c r="A29" s="16" t="s">
        <v>128</v>
      </c>
      <c r="B29" s="30">
        <v>28</v>
      </c>
      <c r="C29" s="30">
        <v>1966</v>
      </c>
      <c r="D29" s="124">
        <f t="shared" si="12"/>
        <v>3.7591540947245643</v>
      </c>
      <c r="E29" s="30">
        <v>10731</v>
      </c>
      <c r="F29" s="124">
        <f>E29/$E$33*100</f>
        <v>6.901408450704226</v>
      </c>
      <c r="G29" s="116">
        <v>27.99</v>
      </c>
      <c r="H29" s="59">
        <f t="shared" si="16"/>
        <v>5.458290946083418</v>
      </c>
      <c r="I29" s="61">
        <f t="shared" si="17"/>
        <v>58.12817904374365</v>
      </c>
      <c r="J29" s="132">
        <v>79</v>
      </c>
      <c r="K29" s="117">
        <f>((100-J29)*365)/(100*B29)</f>
        <v>2.7375</v>
      </c>
      <c r="L29" s="111">
        <f t="shared" si="18"/>
        <v>5193.185554593392</v>
      </c>
      <c r="M29" s="112">
        <f t="shared" si="19"/>
        <v>3227.185554593392</v>
      </c>
      <c r="N29" s="63">
        <f>ROUND(V29*Hauptstelle!$N$2,Hauptstelle!W51)</f>
        <v>4000</v>
      </c>
      <c r="O29" s="24">
        <f t="shared" si="20"/>
        <v>3920.0000000000005</v>
      </c>
      <c r="P29" s="24">
        <f t="shared" si="21"/>
        <v>3227.185554593392</v>
      </c>
      <c r="Q29" s="24">
        <f>(P29*(1/Hauptstelle!$J$52))+((L29/100)*Hauptstelle!$J$53)</f>
        <v>582.3778331890089</v>
      </c>
      <c r="R29" s="28">
        <f t="shared" si="22"/>
        <v>16300.755550960359</v>
      </c>
      <c r="S29" s="29">
        <f t="shared" si="7"/>
        <v>0.22098607831570216</v>
      </c>
      <c r="T29" s="28">
        <f t="shared" si="23"/>
        <v>300360.69</v>
      </c>
      <c r="U29" s="29">
        <f t="shared" si="9"/>
        <v>0.10018976904696833</v>
      </c>
      <c r="V29" s="29">
        <f t="shared" si="24"/>
        <v>0.16058792368133523</v>
      </c>
      <c r="W29" s="108">
        <f t="shared" si="25"/>
        <v>300468</v>
      </c>
    </row>
    <row r="30" spans="1:23" ht="9">
      <c r="A30" s="16" t="s">
        <v>129</v>
      </c>
      <c r="B30" s="30">
        <v>28</v>
      </c>
      <c r="C30" s="30">
        <v>713</v>
      </c>
      <c r="D30" s="124">
        <f t="shared" si="12"/>
        <v>1.3633147861335781</v>
      </c>
      <c r="E30" s="30">
        <v>2414</v>
      </c>
      <c r="F30" s="124">
        <f>E30/$E$33*100</f>
        <v>1.552511415525114</v>
      </c>
      <c r="G30" s="116">
        <v>20.06</v>
      </c>
      <c r="H30" s="59">
        <f t="shared" si="16"/>
        <v>3.3856942496493687</v>
      </c>
      <c r="I30" s="61">
        <f t="shared" si="17"/>
        <v>74.02755096159387</v>
      </c>
      <c r="J30" s="132">
        <v>67</v>
      </c>
      <c r="K30" s="117">
        <f>((100-J30)*365)/(100*B30)</f>
        <v>4.301785714285714</v>
      </c>
      <c r="L30" s="111">
        <f t="shared" si="18"/>
        <v>743.4234672827165</v>
      </c>
      <c r="M30" s="112">
        <f t="shared" si="19"/>
        <v>30.4234672827165</v>
      </c>
      <c r="N30" s="63">
        <f>ROUND(V30*Hauptstelle!$N$2,Hauptstelle!W51)</f>
        <v>300</v>
      </c>
      <c r="O30" s="24">
        <f t="shared" si="20"/>
        <v>561.1623080116232</v>
      </c>
      <c r="P30" s="24">
        <f t="shared" si="21"/>
        <v>30.4234672827165</v>
      </c>
      <c r="Q30" s="24">
        <f>(P30*(1/Hauptstelle!$J$52))+((L30/100)*Hauptstelle!$J$53)</f>
        <v>40.21352009240748</v>
      </c>
      <c r="R30" s="28">
        <f t="shared" si="22"/>
        <v>806.683213053694</v>
      </c>
      <c r="S30" s="29">
        <f t="shared" si="7"/>
        <v>0.010936042758174074</v>
      </c>
      <c r="T30" s="28">
        <f t="shared" si="23"/>
        <v>48424.84</v>
      </c>
      <c r="U30" s="29">
        <f t="shared" si="9"/>
        <v>0.016152824578131025</v>
      </c>
      <c r="V30" s="29">
        <f t="shared" si="24"/>
        <v>0.013544433668152549</v>
      </c>
      <c r="W30" s="108">
        <f t="shared" si="25"/>
        <v>67592</v>
      </c>
    </row>
    <row r="31" spans="1:23" ht="9">
      <c r="A31" s="16" t="s">
        <v>130</v>
      </c>
      <c r="B31" s="30">
        <v>28</v>
      </c>
      <c r="C31" s="30">
        <v>266</v>
      </c>
      <c r="D31" s="124">
        <f t="shared" si="12"/>
        <v>0.5086139314327234</v>
      </c>
      <c r="E31" s="30">
        <v>734</v>
      </c>
      <c r="F31" s="124">
        <f>E31/$E$33*100</f>
        <v>0.4720560807768988</v>
      </c>
      <c r="G31" s="116">
        <v>21.71</v>
      </c>
      <c r="H31" s="59">
        <f t="shared" si="16"/>
        <v>2.7593984962406015</v>
      </c>
      <c r="I31" s="61">
        <f t="shared" si="17"/>
        <v>78.83201153568852</v>
      </c>
      <c r="J31" s="132">
        <v>68</v>
      </c>
      <c r="K31" s="117">
        <f>((100-J31)*365)/(100*B31)</f>
        <v>4.171428571428572</v>
      </c>
      <c r="L31" s="111">
        <f t="shared" si="18"/>
        <v>233.10898954693914</v>
      </c>
      <c r="M31" s="112">
        <f t="shared" si="19"/>
        <v>-32.89101045306086</v>
      </c>
      <c r="N31" s="63">
        <f>ROUND(V31*Hauptstelle!$N$2,Hauptstelle!W51)</f>
        <v>100</v>
      </c>
      <c r="O31" s="24">
        <f t="shared" si="20"/>
        <v>175.95890410958904</v>
      </c>
      <c r="P31" s="24">
        <f t="shared" si="21"/>
        <v>0</v>
      </c>
      <c r="Q31" s="24">
        <f>(P31*(1/Hauptstelle!$J$52))+((L31/100)*Hauptstelle!$J$53)</f>
        <v>11.655449477346957</v>
      </c>
      <c r="R31" s="28">
        <f t="shared" si="22"/>
        <v>253.03980815320244</v>
      </c>
      <c r="S31" s="29">
        <f t="shared" si="7"/>
        <v>0.003430410000733949</v>
      </c>
      <c r="T31" s="28">
        <f t="shared" si="23"/>
        <v>15935.140000000001</v>
      </c>
      <c r="U31" s="29">
        <f t="shared" si="9"/>
        <v>0.005315402612542631</v>
      </c>
      <c r="V31" s="29">
        <f t="shared" si="24"/>
        <v>0.00437290630663829</v>
      </c>
      <c r="W31" s="108">
        <f t="shared" si="25"/>
        <v>20552</v>
      </c>
    </row>
    <row r="32" spans="1:23" ht="9">
      <c r="A32" s="16" t="s">
        <v>131</v>
      </c>
      <c r="B32" s="30">
        <v>28</v>
      </c>
      <c r="C32" s="30">
        <v>1749</v>
      </c>
      <c r="D32" s="124">
        <f t="shared" si="12"/>
        <v>3.344232203292606</v>
      </c>
      <c r="E32" s="30">
        <v>4839</v>
      </c>
      <c r="F32" s="124">
        <f>E32/$E$33*100</f>
        <v>3.1120972409801273</v>
      </c>
      <c r="G32" s="116">
        <v>20.7</v>
      </c>
      <c r="H32" s="59">
        <f t="shared" si="0"/>
        <v>2.7667238421955402</v>
      </c>
      <c r="I32" s="61">
        <f t="shared" si="1"/>
        <v>78.77581710096572</v>
      </c>
      <c r="J32" s="132">
        <v>76</v>
      </c>
      <c r="K32" s="117">
        <f>((100-J32)*365)/(100*B32)</f>
        <v>3.1285714285714286</v>
      </c>
      <c r="L32" s="111">
        <f t="shared" si="2"/>
        <v>2049.072480322686</v>
      </c>
      <c r="M32" s="112">
        <f t="shared" si="3"/>
        <v>300.0724803226858</v>
      </c>
      <c r="N32" s="63">
        <f>ROUND(V32*Hauptstelle!$N$2,Hauptstelle!W51)</f>
        <v>900</v>
      </c>
      <c r="O32" s="24">
        <f t="shared" si="4"/>
        <v>1546.7123287671234</v>
      </c>
      <c r="P32" s="24">
        <f t="shared" si="5"/>
        <v>300.0724803226858</v>
      </c>
      <c r="Q32" s="24">
        <f>(P32*(1/Hauptstelle!$J$52))+((L32/100)*Hauptstelle!$J$53)</f>
        <v>132.46087204840288</v>
      </c>
      <c r="R32" s="28">
        <f t="shared" si="6"/>
        <v>2741.9400514019394</v>
      </c>
      <c r="S32" s="29">
        <f t="shared" si="7"/>
        <v>0.0371719321255861</v>
      </c>
      <c r="T32" s="28">
        <f t="shared" si="8"/>
        <v>100167.3</v>
      </c>
      <c r="U32" s="29">
        <f t="shared" si="9"/>
        <v>0.03341229057989709</v>
      </c>
      <c r="V32" s="29">
        <f t="shared" si="10"/>
        <v>0.0352921113527416</v>
      </c>
      <c r="W32" s="108">
        <f t="shared" si="11"/>
        <v>135492</v>
      </c>
    </row>
    <row r="33" spans="1:23" ht="9">
      <c r="A33" s="65" t="s">
        <v>7</v>
      </c>
      <c r="B33" s="118">
        <f>IF(E33=0,(SUM(B3:B32))/30,W33/E33)</f>
        <v>28</v>
      </c>
      <c r="C33" s="65">
        <f>SUM(C3:C32)</f>
        <v>52299</v>
      </c>
      <c r="D33" s="119">
        <f>SUM(D3:D32)</f>
        <v>99.99999999999996</v>
      </c>
      <c r="E33" s="65">
        <f>SUM(E3:E32)</f>
        <v>155490</v>
      </c>
      <c r="F33" s="119">
        <f>SUM(F3:F32)</f>
        <v>99.99999999999999</v>
      </c>
      <c r="G33" s="120"/>
      <c r="H33" s="67">
        <f>E33/C33</f>
        <v>2.9730969999426375</v>
      </c>
      <c r="I33" s="121">
        <f t="shared" si="1"/>
        <v>77.19268054838525</v>
      </c>
      <c r="J33" s="122"/>
      <c r="K33" s="122"/>
      <c r="L33" s="65">
        <f>SUM(L3:L32)</f>
        <v>52298.999999999985</v>
      </c>
      <c r="M33" s="123"/>
      <c r="N33" s="63">
        <f>SUM(N3:N32)</f>
        <v>25100</v>
      </c>
      <c r="O33" s="17">
        <f>SUM(O3:O32)</f>
        <v>39477.133609960474</v>
      </c>
      <c r="P33" s="24"/>
      <c r="Q33" s="17">
        <f>SUM(P3:P32)</f>
        <v>10178.256254749413</v>
      </c>
      <c r="R33" s="18">
        <f>SUM(R3:R32)</f>
        <v>73763.72156653684</v>
      </c>
      <c r="S33" s="107"/>
      <c r="T33" s="18">
        <f>SUM(T3:T32)</f>
        <v>2997917.78</v>
      </c>
      <c r="U33" s="107"/>
      <c r="V33" s="107"/>
      <c r="W33" s="108">
        <f>SUM(W3:W32)</f>
        <v>4353720</v>
      </c>
    </row>
    <row r="34" spans="4:23" ht="9">
      <c r="D34" s="124"/>
      <c r="F34" s="124"/>
      <c r="H34" s="125"/>
      <c r="I34" s="21"/>
      <c r="J34" s="16"/>
      <c r="K34" s="16"/>
      <c r="P34" s="47"/>
      <c r="Q34" s="126"/>
      <c r="T34" s="126"/>
      <c r="U34" s="108"/>
      <c r="V34" s="16"/>
      <c r="W34" s="16"/>
    </row>
    <row r="35" spans="4:23" ht="9">
      <c r="D35" s="124"/>
      <c r="F35" s="124"/>
      <c r="I35" s="21"/>
      <c r="J35" s="16"/>
      <c r="K35" s="16"/>
      <c r="P35" s="47"/>
      <c r="Q35" s="126"/>
      <c r="T35" s="126"/>
      <c r="U35" s="108"/>
      <c r="V35" s="16"/>
      <c r="W35" s="16"/>
    </row>
    <row r="36" spans="4:23" ht="9">
      <c r="D36" s="124"/>
      <c r="F36" s="124"/>
      <c r="H36" s="128"/>
      <c r="I36" s="21"/>
      <c r="J36" s="16"/>
      <c r="K36" s="16"/>
      <c r="P36" s="47"/>
      <c r="Q36" s="126"/>
      <c r="T36" s="126"/>
      <c r="U36" s="108"/>
      <c r="V36" s="16"/>
      <c r="W36" s="16"/>
    </row>
    <row r="37" spans="4:23" ht="9">
      <c r="D37" s="124"/>
      <c r="F37" s="124"/>
      <c r="H37" s="125"/>
      <c r="I37" s="21"/>
      <c r="J37" s="16"/>
      <c r="K37" s="16"/>
      <c r="P37" s="47"/>
      <c r="Q37" s="126"/>
      <c r="T37" s="126"/>
      <c r="U37" s="108"/>
      <c r="V37" s="16"/>
      <c r="W37" s="16"/>
    </row>
    <row r="38" spans="4:23" ht="9">
      <c r="D38" s="124"/>
      <c r="F38" s="124"/>
      <c r="H38" s="125"/>
      <c r="I38" s="21"/>
      <c r="J38" s="16"/>
      <c r="K38" s="16"/>
      <c r="P38" s="47"/>
      <c r="Q38" s="126"/>
      <c r="T38" s="126"/>
      <c r="U38" s="108"/>
      <c r="V38" s="16"/>
      <c r="W38" s="16"/>
    </row>
    <row r="39" spans="4:23" ht="9">
      <c r="D39" s="124"/>
      <c r="F39" s="124"/>
      <c r="H39" s="125"/>
      <c r="I39" s="21"/>
      <c r="J39" s="16"/>
      <c r="K39" s="16"/>
      <c r="P39" s="47"/>
      <c r="Q39" s="126"/>
      <c r="T39" s="126"/>
      <c r="U39" s="108"/>
      <c r="V39" s="16"/>
      <c r="W39" s="16"/>
    </row>
    <row r="40" spans="4:23" ht="9">
      <c r="D40" s="124"/>
      <c r="F40" s="124"/>
      <c r="H40" s="125"/>
      <c r="I40" s="21"/>
      <c r="J40" s="16"/>
      <c r="K40" s="16"/>
      <c r="P40" s="47"/>
      <c r="Q40" s="126"/>
      <c r="T40" s="126"/>
      <c r="U40" s="108"/>
      <c r="V40" s="16"/>
      <c r="W40" s="16"/>
    </row>
    <row r="41" spans="4:23" ht="9">
      <c r="D41" s="124"/>
      <c r="F41" s="124"/>
      <c r="H41" s="125"/>
      <c r="I41" s="21"/>
      <c r="J41" s="16"/>
      <c r="K41" s="16"/>
      <c r="P41" s="47"/>
      <c r="Q41" s="126"/>
      <c r="T41" s="126"/>
      <c r="U41" s="108"/>
      <c r="V41" s="16"/>
      <c r="W41" s="16"/>
    </row>
    <row r="42" spans="4:23" ht="9">
      <c r="D42" s="124"/>
      <c r="F42" s="124"/>
      <c r="H42" s="125"/>
      <c r="I42" s="21"/>
      <c r="J42" s="16"/>
      <c r="K42" s="16"/>
      <c r="P42" s="47"/>
      <c r="Q42" s="126"/>
      <c r="T42" s="126"/>
      <c r="U42" s="108"/>
      <c r="V42" s="16"/>
      <c r="W42" s="16"/>
    </row>
    <row r="43" spans="4:23" ht="9">
      <c r="D43" s="124"/>
      <c r="F43" s="124"/>
      <c r="H43" s="125"/>
      <c r="I43" s="21"/>
      <c r="J43" s="16"/>
      <c r="K43" s="16"/>
      <c r="P43" s="47"/>
      <c r="Q43" s="126"/>
      <c r="T43" s="126"/>
      <c r="U43" s="108"/>
      <c r="V43" s="16"/>
      <c r="W43" s="16"/>
    </row>
    <row r="44" spans="4:23" ht="9">
      <c r="D44" s="124"/>
      <c r="F44" s="124"/>
      <c r="H44" s="125"/>
      <c r="I44" s="21"/>
      <c r="J44" s="16"/>
      <c r="K44" s="16"/>
      <c r="P44" s="47"/>
      <c r="Q44" s="126"/>
      <c r="T44" s="126"/>
      <c r="U44" s="108"/>
      <c r="V44" s="16"/>
      <c r="W44" s="16"/>
    </row>
    <row r="45" spans="4:23" ht="9">
      <c r="D45" s="124"/>
      <c r="F45" s="124"/>
      <c r="H45" s="125"/>
      <c r="I45" s="21"/>
      <c r="J45" s="16"/>
      <c r="K45" s="16"/>
      <c r="P45" s="47"/>
      <c r="Q45" s="126"/>
      <c r="T45" s="126"/>
      <c r="U45" s="108"/>
      <c r="V45" s="16"/>
      <c r="W45" s="16"/>
    </row>
    <row r="46" spans="6:23" ht="9">
      <c r="F46" s="129"/>
      <c r="H46" s="71"/>
      <c r="I46" s="72"/>
      <c r="J46" s="16"/>
      <c r="K46" s="16"/>
      <c r="P46" s="47"/>
      <c r="Q46" s="126"/>
      <c r="T46" s="126"/>
      <c r="U46" s="108"/>
      <c r="V46" s="16"/>
      <c r="W46" s="16"/>
    </row>
    <row r="47" spans="10:23" ht="9">
      <c r="J47" s="16"/>
      <c r="K47" s="16"/>
      <c r="P47" s="47"/>
      <c r="Q47" s="126"/>
      <c r="T47" s="126"/>
      <c r="U47" s="108"/>
      <c r="V47" s="16"/>
      <c r="W47" s="16"/>
    </row>
    <row r="48" spans="10:23" ht="9">
      <c r="J48" s="16"/>
      <c r="K48" s="16"/>
      <c r="P48" s="47"/>
      <c r="Q48" s="126"/>
      <c r="T48" s="126"/>
      <c r="U48" s="108"/>
      <c r="V48" s="16"/>
      <c r="W48" s="16"/>
    </row>
    <row r="49" spans="10:23" ht="9">
      <c r="J49" s="16"/>
      <c r="K49" s="16"/>
      <c r="P49" s="47"/>
      <c r="Q49" s="126"/>
      <c r="T49" s="126"/>
      <c r="U49" s="108"/>
      <c r="V49" s="16"/>
      <c r="W49" s="16"/>
    </row>
    <row r="50" spans="10:23" ht="9">
      <c r="J50" s="16"/>
      <c r="K50" s="16"/>
      <c r="P50" s="47"/>
      <c r="Q50" s="126"/>
      <c r="T50" s="126"/>
      <c r="U50" s="108"/>
      <c r="V50" s="16"/>
      <c r="W50" s="16"/>
    </row>
    <row r="51" spans="10:23" ht="9">
      <c r="J51" s="16"/>
      <c r="K51" s="16"/>
      <c r="P51" s="47"/>
      <c r="Q51" s="126"/>
      <c r="T51" s="126"/>
      <c r="U51" s="108"/>
      <c r="V51" s="16"/>
      <c r="W51" s="16"/>
    </row>
    <row r="52" spans="10:23" ht="9">
      <c r="J52" s="16"/>
      <c r="K52" s="16"/>
      <c r="P52" s="47"/>
      <c r="Q52" s="126"/>
      <c r="T52" s="126"/>
      <c r="U52" s="108"/>
      <c r="V52" s="16"/>
      <c r="W52" s="16"/>
    </row>
    <row r="53" spans="10:23" ht="9">
      <c r="J53" s="16"/>
      <c r="K53" s="16"/>
      <c r="P53" s="47"/>
      <c r="Q53" s="126"/>
      <c r="T53" s="126"/>
      <c r="U53" s="108"/>
      <c r="V53" s="16"/>
      <c r="W53" s="16"/>
    </row>
    <row r="54" spans="10:23" ht="9">
      <c r="J54" s="16"/>
      <c r="K54" s="16"/>
      <c r="P54" s="47"/>
      <c r="Q54" s="126"/>
      <c r="T54" s="126"/>
      <c r="U54" s="108"/>
      <c r="V54" s="16"/>
      <c r="W54" s="16"/>
    </row>
    <row r="55" spans="10:23" ht="9">
      <c r="J55" s="16"/>
      <c r="K55" s="16"/>
      <c r="P55" s="47"/>
      <c r="Q55" s="126"/>
      <c r="T55" s="126"/>
      <c r="U55" s="108"/>
      <c r="V55" s="16"/>
      <c r="W55" s="16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A4" sqref="A4"/>
      <selection activeCell="A1" sqref="A1"/>
    </sheetView>
  </sheetViews>
  <sheetFormatPr defaultColWidth="11.421875" defaultRowHeight="12.75"/>
  <cols>
    <col min="1" max="1" width="19.28125" style="93" customWidth="1"/>
    <col min="2" max="2" width="6.140625" style="93" customWidth="1"/>
    <col min="3" max="3" width="7.00390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2812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7.00390625" style="93" bestFit="1" customWidth="1"/>
    <col min="13" max="13" width="5.8515625" style="93" bestFit="1" customWidth="1"/>
    <col min="14" max="14" width="14.421875" style="93" bestFit="1" customWidth="1"/>
    <col min="15" max="21" width="13.7109375" style="93" bestFit="1" customWidth="1"/>
    <col min="22" max="22" width="13.57421875" style="93" bestFit="1" customWidth="1"/>
    <col min="23" max="23" width="13.140625" style="93" customWidth="1"/>
    <col min="24" max="16384" width="11.421875" style="93" customWidth="1"/>
  </cols>
  <sheetData>
    <row r="1" spans="1:23" ht="27">
      <c r="A1" s="1" t="s">
        <v>9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>
        <v>3786</v>
      </c>
      <c r="D2" s="47">
        <f>C2/Hauptstelle!$C$50*100</f>
        <v>1.6040401815031204</v>
      </c>
      <c r="E2" s="30">
        <v>9087</v>
      </c>
      <c r="F2" s="47">
        <f>E2/Hauptstelle!$E$50*100</f>
        <v>0.8775487736335561</v>
      </c>
      <c r="G2" s="19">
        <v>19.61</v>
      </c>
      <c r="H2" s="20">
        <f aca="true" t="shared" si="0" ref="H2:H36">E2/C2</f>
        <v>2.4001584786053884</v>
      </c>
      <c r="I2" s="21">
        <f aca="true" t="shared" si="1" ref="I2:I37">((365-(H2*B2))*100)/365</f>
        <v>81.5878253696025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4610.8210744390035</v>
      </c>
      <c r="M2" s="25">
        <f aca="true" t="shared" si="3" ref="M2:M36">L2-C2</f>
        <v>824.8210744390035</v>
      </c>
      <c r="N2" s="26">
        <f>ROUND(V2*Hauptstelle!$J$54,Hauptstelle!W51)</f>
        <v>1900</v>
      </c>
      <c r="O2" s="27">
        <f aca="true" t="shared" si="4" ref="O2:O36">E2/K2</f>
        <v>3394.8941469489414</v>
      </c>
      <c r="P2" s="24">
        <f aca="true" t="shared" si="5" ref="P2:P36">IF(M2&lt;0,0,M2)</f>
        <v>824.8210744390035</v>
      </c>
      <c r="Q2" s="24">
        <f>(P2*(1/Hauptstelle!$J$52))+((L2/100)*Hauptstelle!$J$53)</f>
        <v>313.0231611658505</v>
      </c>
      <c r="R2" s="28">
        <f aca="true" t="shared" si="6" ref="R2:R36">Q2*G2</f>
        <v>6138.384190462329</v>
      </c>
      <c r="S2" s="29">
        <f>R2/Hauptstelle!$R$47</f>
        <v>0.026047322062465336</v>
      </c>
      <c r="T2" s="28">
        <f aca="true" t="shared" si="7" ref="T2:T36">E2*G2</f>
        <v>178196.07</v>
      </c>
      <c r="U2" s="29">
        <f>T2/Hauptstelle!$T$47</f>
        <v>0.011237407644208167</v>
      </c>
      <c r="V2" s="29">
        <f aca="true" t="shared" si="8" ref="V2:V36">(S2+U2)/2</f>
        <v>0.01864236485333675</v>
      </c>
      <c r="W2" s="16">
        <f aca="true" t="shared" si="9" ref="W2:W36">B2*E2</f>
        <v>254436</v>
      </c>
    </row>
    <row r="3" spans="1:23" ht="9">
      <c r="A3" s="16" t="s">
        <v>1</v>
      </c>
      <c r="B3" s="30">
        <v>28</v>
      </c>
      <c r="C3" s="30">
        <v>3657</v>
      </c>
      <c r="D3" s="47">
        <f>C3/Hauptstelle!$C$50*100</f>
        <v>1.5493858805485765</v>
      </c>
      <c r="E3" s="30">
        <v>10567</v>
      </c>
      <c r="F3" s="47">
        <f>E3/Hauptstelle!$E$50*100</f>
        <v>1.0204751723325396</v>
      </c>
      <c r="G3" s="19">
        <v>15.41</v>
      </c>
      <c r="H3" s="20">
        <f t="shared" si="0"/>
        <v>2.8895269346458847</v>
      </c>
      <c r="I3" s="21">
        <f t="shared" si="1"/>
        <v>77.8337659807987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2948.9821130712367</v>
      </c>
      <c r="M3" s="25">
        <f t="shared" si="3"/>
        <v>-708.0178869287633</v>
      </c>
      <c r="N3" s="26">
        <f>ROUND(V3*Hauptstelle!$J$54,Hauptstelle!W51)</f>
        <v>1000</v>
      </c>
      <c r="O3" s="27">
        <f t="shared" si="4"/>
        <v>2171.301369863014</v>
      </c>
      <c r="P3" s="24">
        <f t="shared" si="5"/>
        <v>0</v>
      </c>
      <c r="Q3" s="24">
        <f>(P3*(1/Hauptstelle!$J$52))+((L3/100)*Hauptstelle!$J$53)</f>
        <v>147.44910565356184</v>
      </c>
      <c r="R3" s="28">
        <f t="shared" si="6"/>
        <v>2272.190718121388</v>
      </c>
      <c r="S3" s="29">
        <f>R3/Hauptstelle!$R$47</f>
        <v>0.009641704003182398</v>
      </c>
      <c r="T3" s="28">
        <f t="shared" si="7"/>
        <v>162837.47</v>
      </c>
      <c r="U3" s="29">
        <f>T3/Hauptstelle!$T$47</f>
        <v>0.010268863000971446</v>
      </c>
      <c r="V3" s="29">
        <f t="shared" si="8"/>
        <v>0.009955283502076922</v>
      </c>
      <c r="W3" s="16">
        <f t="shared" si="9"/>
        <v>295876</v>
      </c>
    </row>
    <row r="4" spans="1:23" ht="9">
      <c r="A4" s="16" t="s">
        <v>2</v>
      </c>
      <c r="B4" s="30">
        <v>28</v>
      </c>
      <c r="C4" s="30">
        <v>5567</v>
      </c>
      <c r="D4" s="47">
        <f>C4/Hauptstelle!$C$50*100</f>
        <v>2.3586084760770922</v>
      </c>
      <c r="E4" s="30">
        <v>21789</v>
      </c>
      <c r="F4" s="47">
        <f>E4/Hauptstelle!$E$50*100</f>
        <v>2.1042049332784805</v>
      </c>
      <c r="G4" s="19">
        <v>10.29</v>
      </c>
      <c r="H4" s="20">
        <f t="shared" si="0"/>
        <v>3.9139572480689777</v>
      </c>
      <c r="I4" s="21">
        <f t="shared" si="1"/>
        <v>69.97512248056674</v>
      </c>
      <c r="J4" s="22">
        <v>60</v>
      </c>
      <c r="K4" s="23">
        <f t="shared" si="10"/>
        <v>4.866666666666666</v>
      </c>
      <c r="L4" s="24">
        <f t="shared" si="2"/>
        <v>6080.758139652613</v>
      </c>
      <c r="M4" s="25">
        <f t="shared" si="3"/>
        <v>513.758139652613</v>
      </c>
      <c r="N4" s="26">
        <f>ROUND(V4*Hauptstelle!$J$54,Hauptstelle!W51)</f>
        <v>1500</v>
      </c>
      <c r="O4" s="27">
        <f t="shared" si="4"/>
        <v>4477.191780821918</v>
      </c>
      <c r="P4" s="24">
        <f t="shared" si="5"/>
        <v>513.758139652613</v>
      </c>
      <c r="Q4" s="24">
        <f>(P4*(1/Hauptstelle!$J$52))+((L4/100)*Hauptstelle!$J$53)</f>
        <v>355.413720947892</v>
      </c>
      <c r="R4" s="28">
        <f t="shared" si="6"/>
        <v>3657.2071885538085</v>
      </c>
      <c r="S4" s="29">
        <f>R4/Hauptstelle!$R$47</f>
        <v>0.015518815788271741</v>
      </c>
      <c r="T4" s="28">
        <f t="shared" si="7"/>
        <v>224208.80999999997</v>
      </c>
      <c r="U4" s="29">
        <f>T4/Hauptstelle!$T$47</f>
        <v>0.014139064881693609</v>
      </c>
      <c r="V4" s="29">
        <f t="shared" si="8"/>
        <v>0.014828940334982676</v>
      </c>
      <c r="W4" s="16">
        <f t="shared" si="9"/>
        <v>610092</v>
      </c>
    </row>
    <row r="5" spans="1:23" ht="9">
      <c r="A5" s="16" t="s">
        <v>3</v>
      </c>
      <c r="B5" s="30">
        <v>28</v>
      </c>
      <c r="C5" s="30">
        <v>53</v>
      </c>
      <c r="D5" s="47">
        <f>C5/Hauptstelle!$C$50*100</f>
        <v>0.022454867834037343</v>
      </c>
      <c r="E5" s="30">
        <v>108</v>
      </c>
      <c r="F5" s="47">
        <f>E5/Hauptstelle!$E$50*100</f>
        <v>0.010429764229385281</v>
      </c>
      <c r="G5" s="19">
        <v>12.78</v>
      </c>
      <c r="H5" s="20">
        <f t="shared" si="0"/>
        <v>2.0377358490566038</v>
      </c>
      <c r="I5" s="21">
        <f t="shared" si="1"/>
        <v>84.36805376066167</v>
      </c>
      <c r="J5" s="22">
        <v>52</v>
      </c>
      <c r="K5" s="23">
        <f t="shared" si="10"/>
        <v>5.84</v>
      </c>
      <c r="L5" s="24">
        <f t="shared" si="2"/>
        <v>25.116720940324715</v>
      </c>
      <c r="M5" s="25">
        <f t="shared" si="3"/>
        <v>-27.883279059675285</v>
      </c>
      <c r="N5" s="26">
        <f>ROUND(V5*Hauptstelle!$J$54,Hauptstelle!W51)</f>
        <v>0</v>
      </c>
      <c r="O5" s="27">
        <f t="shared" si="4"/>
        <v>18.493150684931507</v>
      </c>
      <c r="P5" s="24">
        <f t="shared" si="5"/>
        <v>0</v>
      </c>
      <c r="Q5" s="24">
        <f>(P5*(1/Hauptstelle!$J$52))+((L5/100)*Hauptstelle!$J$53)</f>
        <v>1.2558360470162357</v>
      </c>
      <c r="R5" s="28">
        <f t="shared" si="6"/>
        <v>16.049584680867493</v>
      </c>
      <c r="S5" s="29">
        <f>R5/Hauptstelle!$R$47</f>
        <v>6.810403001508433E-05</v>
      </c>
      <c r="T5" s="28">
        <f t="shared" si="7"/>
        <v>1380.24</v>
      </c>
      <c r="U5" s="29">
        <f>T5/Hauptstelle!$T$47</f>
        <v>8.704074970251522E-05</v>
      </c>
      <c r="V5" s="29">
        <f t="shared" si="8"/>
        <v>7.757238985879977E-05</v>
      </c>
      <c r="W5" s="16">
        <f t="shared" si="9"/>
        <v>3024</v>
      </c>
    </row>
    <row r="6" spans="1:23" ht="9">
      <c r="A6" s="16" t="s">
        <v>4</v>
      </c>
      <c r="B6" s="30">
        <v>28</v>
      </c>
      <c r="C6" s="30">
        <v>893</v>
      </c>
      <c r="D6" s="47">
        <f>C6/Hauptstelle!$C$50*100</f>
        <v>0.37834333916595</v>
      </c>
      <c r="E6" s="30">
        <v>2341</v>
      </c>
      <c r="F6" s="47">
        <f>E6/Hauptstelle!$E$50*100</f>
        <v>0.22607479686102727</v>
      </c>
      <c r="G6" s="19">
        <v>51.13</v>
      </c>
      <c r="H6" s="20">
        <f t="shared" si="0"/>
        <v>2.621500559910414</v>
      </c>
      <c r="I6" s="21">
        <f t="shared" si="1"/>
        <v>79.88985871849546</v>
      </c>
      <c r="J6" s="22">
        <v>73</v>
      </c>
      <c r="K6" s="23">
        <f t="shared" si="10"/>
        <v>3.285</v>
      </c>
      <c r="L6" s="24">
        <f t="shared" si="2"/>
        <v>967.8723246304553</v>
      </c>
      <c r="M6" s="25">
        <f t="shared" si="3"/>
        <v>74.8723246304553</v>
      </c>
      <c r="N6" s="26">
        <f>ROUND(V6*Hauptstelle!$J$54,Hauptstelle!W51)</f>
        <v>1000</v>
      </c>
      <c r="O6" s="27">
        <f t="shared" si="4"/>
        <v>712.6331811263318</v>
      </c>
      <c r="P6" s="24">
        <f t="shared" si="5"/>
        <v>74.8723246304553</v>
      </c>
      <c r="Q6" s="24">
        <f>(P6*(1/Hauptstelle!$J$52))+((L6/100)*Hauptstelle!$J$53)</f>
        <v>55.8808486945683</v>
      </c>
      <c r="R6" s="28">
        <f t="shared" si="6"/>
        <v>2857.187793753277</v>
      </c>
      <c r="S6" s="29">
        <f>R6/Hauptstelle!$R$47</f>
        <v>0.012124052250178739</v>
      </c>
      <c r="T6" s="28">
        <f t="shared" si="7"/>
        <v>119695.33</v>
      </c>
      <c r="U6" s="29">
        <f>T6/Hauptstelle!$T$47</f>
        <v>0.00754823165470495</v>
      </c>
      <c r="V6" s="29">
        <f t="shared" si="8"/>
        <v>0.009836141952441844</v>
      </c>
      <c r="W6" s="16">
        <f t="shared" si="9"/>
        <v>65548</v>
      </c>
    </row>
    <row r="7" spans="1:23" ht="9">
      <c r="A7" s="16" t="s">
        <v>21</v>
      </c>
      <c r="B7" s="30">
        <v>28</v>
      </c>
      <c r="C7" s="30"/>
      <c r="D7" s="47">
        <f>C7/Hauptstelle!$C$50*100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22</v>
      </c>
      <c r="B8" s="30">
        <v>28</v>
      </c>
      <c r="C8" s="30"/>
      <c r="D8" s="47">
        <f>C8/Hauptstelle!$C$50*100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>
        <v>345</v>
      </c>
      <c r="D9" s="47">
        <f>C9/Hauptstelle!$C$50*100</f>
        <v>0.14616847929703553</v>
      </c>
      <c r="E9" s="30">
        <v>1454</v>
      </c>
      <c r="F9" s="47">
        <f>E9/Hauptstelle!$E$50*100</f>
        <v>0.14041552953265</v>
      </c>
      <c r="G9" s="19">
        <v>9</v>
      </c>
      <c r="H9" s="20">
        <f t="shared" si="0"/>
        <v>4.214492753623189</v>
      </c>
      <c r="I9" s="21">
        <f t="shared" si="1"/>
        <v>67.66964462973992</v>
      </c>
      <c r="J9" s="22">
        <v>47</v>
      </c>
      <c r="K9" s="23">
        <f t="shared" si="10"/>
        <v>6.448333333333333</v>
      </c>
      <c r="L9" s="24">
        <f t="shared" si="2"/>
        <v>306.24496643381246</v>
      </c>
      <c r="M9" s="25">
        <f t="shared" si="3"/>
        <v>-38.755033566187535</v>
      </c>
      <c r="N9" s="26">
        <f>ROUND(V9*Hauptstelle!$J$54,Hauptstelle!W51)</f>
        <v>100</v>
      </c>
      <c r="O9" s="27">
        <f t="shared" si="4"/>
        <v>225.48462134918583</v>
      </c>
      <c r="P9" s="24">
        <f t="shared" si="5"/>
        <v>0</v>
      </c>
      <c r="Q9" s="24">
        <f>(P9*(1/Hauptstelle!$J$52))+((L9/100)*Hauptstelle!$J$53)</f>
        <v>15.312248321690623</v>
      </c>
      <c r="R9" s="28">
        <f t="shared" si="6"/>
        <v>137.81023489521561</v>
      </c>
      <c r="S9" s="29">
        <f>R9/Hauptstelle!$R$47</f>
        <v>0.000584777273699664</v>
      </c>
      <c r="T9" s="28">
        <f t="shared" si="7"/>
        <v>13086</v>
      </c>
      <c r="U9" s="29">
        <f>T9/Hauptstelle!$T$47</f>
        <v>0.0008252298517700647</v>
      </c>
      <c r="V9" s="29">
        <f t="shared" si="8"/>
        <v>0.0007050035627348644</v>
      </c>
      <c r="W9" s="16">
        <f t="shared" si="9"/>
        <v>40712</v>
      </c>
    </row>
    <row r="10" spans="1:23" ht="9">
      <c r="A10" s="16" t="s">
        <v>24</v>
      </c>
      <c r="B10" s="30">
        <v>28</v>
      </c>
      <c r="C10" s="30">
        <v>365</v>
      </c>
      <c r="D10" s="47">
        <f>C10/Hauptstelle!$C$50*100</f>
        <v>0.15464201432874775</v>
      </c>
      <c r="E10" s="30">
        <v>1034</v>
      </c>
      <c r="F10" s="47">
        <f>E10/Hauptstelle!$E$50*100</f>
        <v>0.09985533530726279</v>
      </c>
      <c r="G10" s="19">
        <v>7.16</v>
      </c>
      <c r="H10" s="20">
        <f t="shared" si="0"/>
        <v>2.8328767123287673</v>
      </c>
      <c r="I10" s="21">
        <f t="shared" si="1"/>
        <v>78.26834302871083</v>
      </c>
      <c r="J10" s="22">
        <v>50</v>
      </c>
      <c r="K10" s="23">
        <f t="shared" si="10"/>
        <v>6.083333333333333</v>
      </c>
      <c r="L10" s="24">
        <f t="shared" si="2"/>
        <v>230.8505729092956</v>
      </c>
      <c r="M10" s="25">
        <f t="shared" si="3"/>
        <v>-134.1494270907044</v>
      </c>
      <c r="N10" s="26">
        <f>ROUND(V10*Hauptstelle!$J$54,Hauptstelle!W51)</f>
        <v>0</v>
      </c>
      <c r="O10" s="27">
        <f t="shared" si="4"/>
        <v>169.97260273972603</v>
      </c>
      <c r="P10" s="24">
        <f t="shared" si="5"/>
        <v>0</v>
      </c>
      <c r="Q10" s="24">
        <f>(P10*(1/Hauptstelle!$J$52))+((L10/100)*Hauptstelle!$J$53)</f>
        <v>11.542528645464781</v>
      </c>
      <c r="R10" s="28">
        <f t="shared" si="6"/>
        <v>82.64450510152784</v>
      </c>
      <c r="S10" s="29">
        <f>R10/Hauptstelle!$R$47</f>
        <v>0.0003506896887323081</v>
      </c>
      <c r="T10" s="28">
        <f t="shared" si="7"/>
        <v>7403.4400000000005</v>
      </c>
      <c r="U10" s="29">
        <f>T10/Hauptstelle!$T$47</f>
        <v>0.00046687602734132416</v>
      </c>
      <c r="V10" s="29">
        <f t="shared" si="8"/>
        <v>0.00040878285803681614</v>
      </c>
      <c r="W10" s="16">
        <f t="shared" si="9"/>
        <v>28952</v>
      </c>
    </row>
    <row r="11" spans="1:23" ht="9">
      <c r="A11" s="16" t="s">
        <v>25</v>
      </c>
      <c r="B11" s="30">
        <v>28</v>
      </c>
      <c r="C11" s="30"/>
      <c r="D11" s="47">
        <f>C11/Hauptstelle!$C$50*100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26</v>
      </c>
      <c r="B12" s="30">
        <v>28</v>
      </c>
      <c r="C12" s="30">
        <v>1456</v>
      </c>
      <c r="D12" s="47">
        <f>C12/Hauptstelle!$C$50*100</f>
        <v>0.6168733503086485</v>
      </c>
      <c r="E12" s="30">
        <v>5332</v>
      </c>
      <c r="F12" s="47">
        <f>E12/Hauptstelle!$E$50*100</f>
        <v>0.5149213228803918</v>
      </c>
      <c r="G12" s="19">
        <v>6</v>
      </c>
      <c r="H12" s="20">
        <f t="shared" si="0"/>
        <v>3.662087912087912</v>
      </c>
      <c r="I12" s="21">
        <f t="shared" si="1"/>
        <v>71.9072708113804</v>
      </c>
      <c r="J12" s="22">
        <v>47</v>
      </c>
      <c r="K12" s="23">
        <f t="shared" si="10"/>
        <v>6.448333333333333</v>
      </c>
      <c r="L12" s="24">
        <f t="shared" si="2"/>
        <v>1123.038625189194</v>
      </c>
      <c r="M12" s="25">
        <f t="shared" si="3"/>
        <v>-332.9613748108061</v>
      </c>
      <c r="N12" s="26">
        <f>ROUND(V12*Hauptstelle!$J$54,Hauptstelle!W51)</f>
        <v>200</v>
      </c>
      <c r="O12" s="27">
        <f t="shared" si="4"/>
        <v>826.8803308348411</v>
      </c>
      <c r="P12" s="24">
        <f t="shared" si="5"/>
        <v>0</v>
      </c>
      <c r="Q12" s="24">
        <f>(P12*(1/Hauptstelle!$J$52))+((L12/100)*Hauptstelle!$J$53)</f>
        <v>56.1519312594597</v>
      </c>
      <c r="R12" s="28">
        <f t="shared" si="6"/>
        <v>336.9115875567582</v>
      </c>
      <c r="S12" s="29">
        <f>R12/Hauptstelle!$R$47</f>
        <v>0.0014296343069081195</v>
      </c>
      <c r="T12" s="28">
        <f t="shared" si="7"/>
        <v>31992</v>
      </c>
      <c r="U12" s="29">
        <f>T12/Hauptstelle!$T$47</f>
        <v>0.0020174807747079253</v>
      </c>
      <c r="V12" s="29">
        <f t="shared" si="8"/>
        <v>0.0017235575408080224</v>
      </c>
      <c r="W12" s="16">
        <f t="shared" si="9"/>
        <v>149296</v>
      </c>
    </row>
    <row r="13" spans="1:23" ht="9">
      <c r="A13" s="16" t="s">
        <v>27</v>
      </c>
      <c r="B13" s="30">
        <v>28</v>
      </c>
      <c r="C13" s="30"/>
      <c r="D13" s="47">
        <f>C13/Hauptstelle!$C$50*100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28</v>
      </c>
      <c r="B14" s="30">
        <v>28</v>
      </c>
      <c r="C14" s="30"/>
      <c r="D14" s="47">
        <f>C14/Hauptstelle!$C$50*100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29</v>
      </c>
      <c r="B15" s="30">
        <v>7</v>
      </c>
      <c r="C15" s="30"/>
      <c r="D15" s="47">
        <f>C15/Hauptstelle!$C$50*100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30</v>
      </c>
      <c r="B16" s="30">
        <v>28</v>
      </c>
      <c r="C16" s="30">
        <v>234</v>
      </c>
      <c r="D16" s="47">
        <f>C16/Hauptstelle!$C$50*100</f>
        <v>0.09914035987103278</v>
      </c>
      <c r="E16" s="30">
        <v>456</v>
      </c>
      <c r="F16" s="47">
        <f>E16/Hauptstelle!$E$50*100</f>
        <v>0.044036782301848966</v>
      </c>
      <c r="G16" s="19">
        <v>20.45</v>
      </c>
      <c r="H16" s="20">
        <f t="shared" si="0"/>
        <v>1.9487179487179487</v>
      </c>
      <c r="I16" s="21">
        <f t="shared" si="1"/>
        <v>85.05093080435547</v>
      </c>
      <c r="J16" s="22">
        <v>35</v>
      </c>
      <c r="K16" s="23">
        <f t="shared" si="10"/>
        <v>7.908333333333333</v>
      </c>
      <c r="L16" s="24">
        <f t="shared" si="2"/>
        <v>78.31264785496117</v>
      </c>
      <c r="M16" s="25">
        <f t="shared" si="3"/>
        <v>-155.68735214503883</v>
      </c>
      <c r="N16" s="26">
        <f>ROUND(V16*Hauptstelle!$J$54,Hauptstelle!W51)</f>
        <v>0</v>
      </c>
      <c r="O16" s="27">
        <f t="shared" si="4"/>
        <v>57.660695468914646</v>
      </c>
      <c r="P16" s="24">
        <f t="shared" si="5"/>
        <v>0</v>
      </c>
      <c r="Q16" s="24">
        <f>(P16*(1/Hauptstelle!$J$52))+((L16/100)*Hauptstelle!$J$53)</f>
        <v>3.9156323927480585</v>
      </c>
      <c r="R16" s="28">
        <f t="shared" si="6"/>
        <v>80.0746824316978</v>
      </c>
      <c r="S16" s="29">
        <f>R16/Hauptstelle!$R$47</f>
        <v>0.00033978502772583465</v>
      </c>
      <c r="T16" s="28">
        <f t="shared" si="7"/>
        <v>9325.199999999999</v>
      </c>
      <c r="U16" s="29">
        <f>T16/Hauptstelle!$T$47</f>
        <v>0.0005880661327927714</v>
      </c>
      <c r="V16" s="29">
        <f t="shared" si="8"/>
        <v>0.000463925580259303</v>
      </c>
      <c r="W16" s="16">
        <f t="shared" si="9"/>
        <v>12768</v>
      </c>
    </row>
    <row r="17" spans="1:23" ht="9">
      <c r="A17" s="16" t="s">
        <v>5</v>
      </c>
      <c r="B17" s="30">
        <v>56</v>
      </c>
      <c r="C17" s="30"/>
      <c r="D17" s="47">
        <f>C17/Hauptstelle!$C$50*100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C18/Hauptstelle!$C$50*100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/>
      <c r="D19" s="47">
        <f>C19/Hauptstelle!$C$50*100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34</v>
      </c>
      <c r="B20" s="30">
        <v>28</v>
      </c>
      <c r="C20" s="30"/>
      <c r="D20" s="47">
        <f>C20/Hauptstelle!$C$50*100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>
        <v>176</v>
      </c>
      <c r="D21" s="47">
        <f>C21/Hauptstelle!$C$50*100</f>
        <v>0.0745671082790674</v>
      </c>
      <c r="E21" s="30">
        <v>387</v>
      </c>
      <c r="F21" s="47">
        <f>E21/Hauptstelle!$E$50*100</f>
        <v>0.03737332182196393</v>
      </c>
      <c r="G21" s="19">
        <v>25</v>
      </c>
      <c r="H21" s="20">
        <f t="shared" si="0"/>
        <v>2.1988636363636362</v>
      </c>
      <c r="I21" s="21">
        <f t="shared" si="1"/>
        <v>83.13200498132005</v>
      </c>
      <c r="J21" s="22">
        <v>73</v>
      </c>
      <c r="K21" s="23">
        <f t="shared" si="10"/>
        <v>3.285</v>
      </c>
      <c r="L21" s="24">
        <f t="shared" si="2"/>
        <v>160.00281487910559</v>
      </c>
      <c r="M21" s="25">
        <f t="shared" si="3"/>
        <v>-15.997185120894414</v>
      </c>
      <c r="N21" s="26">
        <f>ROUND(V21*Hauptstelle!$J$54,Hauptstelle!W51)</f>
        <v>100</v>
      </c>
      <c r="O21" s="27">
        <f t="shared" si="4"/>
        <v>117.80821917808218</v>
      </c>
      <c r="P21" s="24">
        <f t="shared" si="5"/>
        <v>0</v>
      </c>
      <c r="Q21" s="24">
        <f>(P21*(1/Hauptstelle!$J$52))+((L21/100)*Hauptstelle!$J$53)</f>
        <v>8.00014074395528</v>
      </c>
      <c r="R21" s="28">
        <f t="shared" si="6"/>
        <v>200.00351859888198</v>
      </c>
      <c r="S21" s="29">
        <f>R21/Hauptstelle!$R$47</f>
        <v>0.0008486852404360475</v>
      </c>
      <c r="T21" s="28">
        <f t="shared" si="7"/>
        <v>9675</v>
      </c>
      <c r="U21" s="29">
        <f>T21/Hauptstelle!$T$47</f>
        <v>0.0006101252342866709</v>
      </c>
      <c r="V21" s="29">
        <f t="shared" si="8"/>
        <v>0.0007294052373613592</v>
      </c>
      <c r="W21" s="16">
        <f t="shared" si="9"/>
        <v>10836</v>
      </c>
    </row>
    <row r="22" spans="1:23" ht="9">
      <c r="A22" s="16" t="s">
        <v>35</v>
      </c>
      <c r="B22" s="30">
        <v>28</v>
      </c>
      <c r="C22" s="30"/>
      <c r="D22" s="47">
        <f>C22/Hauptstelle!$C$50*100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36</v>
      </c>
      <c r="B23" s="30">
        <v>28</v>
      </c>
      <c r="C23" s="30"/>
      <c r="D23" s="47">
        <f>C23/Hauptstelle!$C$50*100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C24/Hauptstelle!$C$50*100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C25/Hauptstelle!$C$50*100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C26/Hauptstelle!$C$50*100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/>
      <c r="D27" s="47">
        <f>C27/Hauptstelle!$C$50*100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38</v>
      </c>
      <c r="B28" s="30">
        <v>28</v>
      </c>
      <c r="C28" s="30"/>
      <c r="D28" s="47">
        <f>C28/Hauptstelle!$C$50*100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C29/Hauptstelle!$C$50*100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C30/Hauptstelle!$C$50*100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C31/Hauptstelle!$C$50*100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C32/Hauptstelle!$C$50*100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C33/Hauptstelle!$C$50*100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C34/Hauptstelle!$C$50*100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C35/Hauptstelle!$C$50*100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C36/Hauptstelle!$C$50*100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16532</v>
      </c>
      <c r="D37" s="32"/>
      <c r="E37" s="32">
        <f>SUM(E2:E36)</f>
        <v>52555</v>
      </c>
      <c r="F37" s="32"/>
      <c r="G37" s="94"/>
      <c r="H37" s="34">
        <f>E37/C37</f>
        <v>3.178986208565207</v>
      </c>
      <c r="I37" s="95">
        <f t="shared" si="1"/>
        <v>75.61325648223949</v>
      </c>
      <c r="J37" s="96"/>
      <c r="K37" s="96"/>
      <c r="L37" s="32">
        <f>SUM(L2:L36)</f>
        <v>16532.000000000004</v>
      </c>
      <c r="M37" s="97"/>
      <c r="N37" s="38">
        <f>SUM(N2:N36)</f>
        <v>5800</v>
      </c>
      <c r="O37" s="39">
        <f>SUM(O2:O36)</f>
        <v>12172.320099015884</v>
      </c>
      <c r="P37" s="40"/>
      <c r="Q37" s="41">
        <f>SUM(P2:P36)</f>
        <v>1413.4515387220717</v>
      </c>
      <c r="R37" s="42">
        <f>SUM(R2:R36)</f>
        <v>15778.46400415575</v>
      </c>
      <c r="S37" s="43"/>
      <c r="T37" s="42">
        <f>SUM(T2:T36)</f>
        <v>757799.5599999998</v>
      </c>
      <c r="U37" s="43"/>
      <c r="V37" s="43"/>
      <c r="W37" s="16">
        <f>SUM(W2:W36)</f>
        <v>1471540</v>
      </c>
    </row>
  </sheetData>
  <printOptions/>
  <pageMargins left="0.75" right="0.75" top="1" bottom="1" header="0.4921259845" footer="0.4921259845"/>
  <pageSetup horizontalDpi="600" verticalDpi="600" orientation="landscape" paperSize="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N37" sqref="N37"/>
      <selection activeCell="A1" sqref="A1"/>
    </sheetView>
  </sheetViews>
  <sheetFormatPr defaultColWidth="11.421875" defaultRowHeight="12.75"/>
  <cols>
    <col min="1" max="1" width="19.421875" style="93" customWidth="1"/>
    <col min="2" max="2" width="6.14062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8515625" style="93" bestFit="1" customWidth="1"/>
    <col min="14" max="14" width="14.28125" style="93" bestFit="1" customWidth="1"/>
    <col min="15" max="22" width="13.57421875" style="93" bestFit="1" customWidth="1"/>
    <col min="23" max="23" width="12.8515625" style="93" customWidth="1"/>
    <col min="24" max="16384" width="11.421875" style="93" customWidth="1"/>
  </cols>
  <sheetData>
    <row r="1" spans="1:23" ht="27">
      <c r="A1" s="1" t="s">
        <v>10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>
        <v>5436</v>
      </c>
      <c r="D2" s="47">
        <f>C2/Hauptstelle!$E$50*100</f>
        <v>0.5249647995457258</v>
      </c>
      <c r="E2" s="30">
        <v>8800</v>
      </c>
      <c r="F2" s="47">
        <f>E2/Hauptstelle!$E$50*100</f>
        <v>0.8498326409128747</v>
      </c>
      <c r="G2" s="19">
        <v>19.61</v>
      </c>
      <c r="H2" s="20">
        <f aca="true" t="shared" si="0" ref="H2:H36">E2/C2</f>
        <v>1.6188373804267844</v>
      </c>
      <c r="I2" s="21">
        <f aca="true" t="shared" si="1" ref="I2:I37">((365-(H2*B2))*100)/365</f>
        <v>87.58152146521918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6291.524876333565</v>
      </c>
      <c r="M2" s="25">
        <f aca="true" t="shared" si="3" ref="M2:M36">L2-C2</f>
        <v>855.5248763335649</v>
      </c>
      <c r="N2" s="26">
        <f>ROUND(V2*Hauptstelle!$J$54,Hauptstelle!W51)</f>
        <v>2200</v>
      </c>
      <c r="O2" s="27">
        <f aca="true" t="shared" si="4" ref="O2:O36">E2/K2</f>
        <v>3287.671232876712</v>
      </c>
      <c r="P2" s="24">
        <f aca="true" t="shared" si="5" ref="P2:P36">IF(M2&lt;0,0,M2)</f>
        <v>855.5248763335649</v>
      </c>
      <c r="Q2" s="24">
        <f>(P2*(1/Hauptstelle!$J$52))+((L2/100)*Hauptstelle!$J$53)</f>
        <v>400.1287314500347</v>
      </c>
      <c r="R2" s="28">
        <f aca="true" t="shared" si="6" ref="R2:R36">Q2*G2</f>
        <v>7846.524423735181</v>
      </c>
      <c r="S2" s="29">
        <f>R2/Hauptstelle!$R$47</f>
        <v>0.03329556156709653</v>
      </c>
      <c r="T2" s="28">
        <f aca="true" t="shared" si="7" ref="T2:T36">E2*G2</f>
        <v>172568</v>
      </c>
      <c r="U2" s="29">
        <f>T2/Hauptstelle!$T$47</f>
        <v>0.010882490070323745</v>
      </c>
      <c r="V2" s="29">
        <f aca="true" t="shared" si="8" ref="V2:V36">(S2+U2)/2</f>
        <v>0.02208902581871014</v>
      </c>
      <c r="W2" s="16">
        <f aca="true" t="shared" si="9" ref="W2:W36">B2*E2</f>
        <v>246400</v>
      </c>
    </row>
    <row r="3" spans="1:23" ht="9">
      <c r="A3" s="16" t="s">
        <v>1</v>
      </c>
      <c r="B3" s="30">
        <v>28</v>
      </c>
      <c r="C3" s="30">
        <v>6756</v>
      </c>
      <c r="D3" s="47">
        <f>C3/Hauptstelle!$E$50*100</f>
        <v>0.652439695682657</v>
      </c>
      <c r="E3" s="30">
        <v>12050</v>
      </c>
      <c r="F3" s="47">
        <f>E3/Hauptstelle!$E$50*100</f>
        <v>1.1636912867045615</v>
      </c>
      <c r="G3" s="19">
        <v>15.41</v>
      </c>
      <c r="H3" s="20">
        <f t="shared" si="0"/>
        <v>1.7835997631734755</v>
      </c>
      <c r="I3" s="21">
        <f t="shared" si="1"/>
        <v>86.3175908578473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4738.304672488716</v>
      </c>
      <c r="M3" s="25">
        <f t="shared" si="3"/>
        <v>-2017.6953275112837</v>
      </c>
      <c r="N3" s="26">
        <f>ROUND(V3*Hauptstelle!$J$54,Hauptstelle!W51)</f>
        <v>1400</v>
      </c>
      <c r="O3" s="27">
        <f t="shared" si="4"/>
        <v>2476.027397260274</v>
      </c>
      <c r="P3" s="24">
        <f t="shared" si="5"/>
        <v>0</v>
      </c>
      <c r="Q3" s="24">
        <f>(P3*(1/Hauptstelle!$J$52))+((L3/100)*Hauptstelle!$J$53)</f>
        <v>236.9152336244358</v>
      </c>
      <c r="R3" s="28">
        <f t="shared" si="6"/>
        <v>3650.863750152556</v>
      </c>
      <c r="S3" s="29">
        <f>R3/Hauptstelle!$R$47</f>
        <v>0.015491898349106307</v>
      </c>
      <c r="T3" s="28">
        <f t="shared" si="7"/>
        <v>185690.5</v>
      </c>
      <c r="U3" s="29">
        <f>T3/Hauptstelle!$T$47</f>
        <v>0.011710021686543573</v>
      </c>
      <c r="V3" s="29">
        <f t="shared" si="8"/>
        <v>0.01360096001782494</v>
      </c>
      <c r="W3" s="16">
        <f t="shared" si="9"/>
        <v>337400</v>
      </c>
    </row>
    <row r="4" spans="1:23" ht="9">
      <c r="A4" s="16" t="s">
        <v>2</v>
      </c>
      <c r="B4" s="30">
        <v>28</v>
      </c>
      <c r="C4" s="30">
        <v>7867</v>
      </c>
      <c r="D4" s="47">
        <f>C4/Hauptstelle!$E$50*100</f>
        <v>0.7597310665979076</v>
      </c>
      <c r="E4" s="30">
        <v>17650</v>
      </c>
      <c r="F4" s="47">
        <f>E4/Hauptstelle!$E$50*100</f>
        <v>1.7044938763763908</v>
      </c>
      <c r="G4" s="19">
        <v>10.29</v>
      </c>
      <c r="H4" s="20">
        <f t="shared" si="0"/>
        <v>2.2435490021609255</v>
      </c>
      <c r="I4" s="21">
        <f t="shared" si="1"/>
        <v>82.78921313410798</v>
      </c>
      <c r="J4" s="22">
        <v>60</v>
      </c>
      <c r="K4" s="23">
        <f t="shared" si="10"/>
        <v>4.866666666666666</v>
      </c>
      <c r="L4" s="24">
        <f t="shared" si="2"/>
        <v>6940.338379205464</v>
      </c>
      <c r="M4" s="25">
        <f t="shared" si="3"/>
        <v>-926.6616207945362</v>
      </c>
      <c r="N4" s="26">
        <f>ROUND(V4*Hauptstelle!$J$54,Hauptstelle!W51)</f>
        <v>1300</v>
      </c>
      <c r="O4" s="27">
        <f t="shared" si="4"/>
        <v>3626.7123287671234</v>
      </c>
      <c r="P4" s="24">
        <f t="shared" si="5"/>
        <v>0</v>
      </c>
      <c r="Q4" s="24">
        <f>(P4*(1/Hauptstelle!$J$52))+((L4/100)*Hauptstelle!$J$53)</f>
        <v>347.0169189602732</v>
      </c>
      <c r="R4" s="28">
        <f t="shared" si="6"/>
        <v>3570.8040961012107</v>
      </c>
      <c r="S4" s="29">
        <f>R4/Hauptstelle!$R$47</f>
        <v>0.015152177092081519</v>
      </c>
      <c r="T4" s="28">
        <f t="shared" si="7"/>
        <v>181618.49999999997</v>
      </c>
      <c r="U4" s="29">
        <f>T4/Hauptstelle!$T$47</f>
        <v>0.011453233060805553</v>
      </c>
      <c r="V4" s="29">
        <f t="shared" si="8"/>
        <v>0.013302705076443537</v>
      </c>
      <c r="W4" s="16">
        <f t="shared" si="9"/>
        <v>494200</v>
      </c>
    </row>
    <row r="5" spans="1:23" ht="9">
      <c r="A5" s="16" t="s">
        <v>3</v>
      </c>
      <c r="B5" s="30">
        <v>28</v>
      </c>
      <c r="C5" s="30">
        <v>986</v>
      </c>
      <c r="D5" s="47">
        <f>C5/Hauptstelle!$E$50*100</f>
        <v>0.0952198845386471</v>
      </c>
      <c r="E5" s="30">
        <v>456</v>
      </c>
      <c r="F5" s="47">
        <f>E5/Hauptstelle!$E$50*100</f>
        <v>0.044036782301848966</v>
      </c>
      <c r="G5" s="19">
        <v>12.78</v>
      </c>
      <c r="H5" s="20">
        <f t="shared" si="0"/>
        <v>0.46247464503042596</v>
      </c>
      <c r="I5" s="21">
        <f t="shared" si="1"/>
        <v>96.45224929839674</v>
      </c>
      <c r="J5" s="22">
        <v>52</v>
      </c>
      <c r="K5" s="23">
        <f t="shared" si="10"/>
        <v>5.84</v>
      </c>
      <c r="L5" s="24">
        <f t="shared" si="2"/>
        <v>149.42371581292215</v>
      </c>
      <c r="M5" s="25">
        <f t="shared" si="3"/>
        <v>-836.5762841870778</v>
      </c>
      <c r="N5" s="26">
        <f>ROUND(V5*Hauptstelle!$J$54,Hauptstelle!W51)</f>
        <v>0</v>
      </c>
      <c r="O5" s="27">
        <f t="shared" si="4"/>
        <v>78.08219178082192</v>
      </c>
      <c r="P5" s="24">
        <f t="shared" si="5"/>
        <v>0</v>
      </c>
      <c r="Q5" s="24">
        <f>(P5*(1/Hauptstelle!$J$52))+((L5/100)*Hauptstelle!$J$53)</f>
        <v>7.471185790646108</v>
      </c>
      <c r="R5" s="28">
        <f t="shared" si="6"/>
        <v>95.48175440445725</v>
      </c>
      <c r="S5" s="29">
        <f>R5/Hauptstelle!$R$47</f>
        <v>0.0004051626504457678</v>
      </c>
      <c r="T5" s="28">
        <f t="shared" si="7"/>
        <v>5827.679999999999</v>
      </c>
      <c r="U5" s="29">
        <f>T5/Hauptstelle!$T$47</f>
        <v>0.00036750538763284196</v>
      </c>
      <c r="V5" s="29">
        <f t="shared" si="8"/>
        <v>0.00038633401903930486</v>
      </c>
      <c r="W5" s="16">
        <f t="shared" si="9"/>
        <v>12768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21</v>
      </c>
      <c r="B7" s="30">
        <v>28</v>
      </c>
      <c r="C7" s="30">
        <v>456</v>
      </c>
      <c r="D7" s="47">
        <f>C7/Hauptstelle!$E$50*100</f>
        <v>0.044036782301848966</v>
      </c>
      <c r="E7" s="30">
        <v>3467</v>
      </c>
      <c r="F7" s="47">
        <f>E7/Hauptstelle!$E$50*100</f>
        <v>0.3348147461414701</v>
      </c>
      <c r="G7" s="19">
        <v>16.87</v>
      </c>
      <c r="H7" s="20">
        <f t="shared" si="0"/>
        <v>7.603070175438597</v>
      </c>
      <c r="I7" s="21">
        <f t="shared" si="1"/>
        <v>41.67507810622446</v>
      </c>
      <c r="J7" s="22">
        <v>50</v>
      </c>
      <c r="K7" s="23">
        <f t="shared" si="10"/>
        <v>6.083333333333333</v>
      </c>
      <c r="L7" s="24">
        <f t="shared" si="2"/>
        <v>1090.6358373124235</v>
      </c>
      <c r="M7" s="25">
        <f t="shared" si="3"/>
        <v>634.6358373124235</v>
      </c>
      <c r="N7" s="26">
        <f>ROUND(V7*Hauptstelle!$J$54,Hauptstelle!W51)</f>
        <v>600</v>
      </c>
      <c r="O7" s="27">
        <f t="shared" si="4"/>
        <v>569.9178082191781</v>
      </c>
      <c r="P7" s="24">
        <f t="shared" si="5"/>
        <v>634.6358373124235</v>
      </c>
      <c r="Q7" s="24">
        <f>(P7*(1/Hauptstelle!$J$52))+((L7/100)*Hauptstelle!$J$53)</f>
        <v>117.99537559686352</v>
      </c>
      <c r="R7" s="28">
        <f t="shared" si="6"/>
        <v>1990.5819863190877</v>
      </c>
      <c r="S7" s="29">
        <f>R7/Hauptstelle!$R$47</f>
        <v>0.008446739154899666</v>
      </c>
      <c r="T7" s="28">
        <f t="shared" si="7"/>
        <v>58488.29</v>
      </c>
      <c r="U7" s="29">
        <f>T7/Hauptstelle!$T$47</f>
        <v>0.0036883908671087083</v>
      </c>
      <c r="V7" s="29">
        <f t="shared" si="8"/>
        <v>0.006067565011004188</v>
      </c>
      <c r="W7" s="16">
        <f t="shared" si="9"/>
        <v>97076</v>
      </c>
    </row>
    <row r="8" spans="1:23" ht="9">
      <c r="A8" s="16" t="s">
        <v>22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>
        <v>563</v>
      </c>
      <c r="D9" s="47">
        <f>C9/Hauptstelle!$E$50*100</f>
        <v>0.05436997464022141</v>
      </c>
      <c r="E9" s="30">
        <v>3214</v>
      </c>
      <c r="F9" s="47">
        <f>E9/Hauptstelle!$E$50*100</f>
        <v>0.3103820577152249</v>
      </c>
      <c r="G9" s="19">
        <v>9</v>
      </c>
      <c r="H9" s="20">
        <f t="shared" si="0"/>
        <v>5.708703374777975</v>
      </c>
      <c r="I9" s="21">
        <f t="shared" si="1"/>
        <v>56.20720698800458</v>
      </c>
      <c r="J9" s="22">
        <v>47</v>
      </c>
      <c r="K9" s="23">
        <f t="shared" si="10"/>
        <v>6.448333333333333</v>
      </c>
      <c r="L9" s="24">
        <f t="shared" si="2"/>
        <v>953.8189128554753</v>
      </c>
      <c r="M9" s="25">
        <f t="shared" si="3"/>
        <v>390.81891285547533</v>
      </c>
      <c r="N9" s="26">
        <f>ROUND(V9*Hauptstelle!$J$54,Hauptstelle!W51)</f>
        <v>300</v>
      </c>
      <c r="O9" s="27">
        <f t="shared" si="4"/>
        <v>498.42336521064874</v>
      </c>
      <c r="P9" s="24">
        <f t="shared" si="5"/>
        <v>390.81891285547533</v>
      </c>
      <c r="Q9" s="24">
        <f>(P9*(1/Hauptstelle!$J$52))+((L9/100)*Hauptstelle!$J$53)</f>
        <v>86.77283692832131</v>
      </c>
      <c r="R9" s="28">
        <f t="shared" si="6"/>
        <v>780.9555323548918</v>
      </c>
      <c r="S9" s="29">
        <f>R9/Hauptstelle!$R$47</f>
        <v>0.003313868867855897</v>
      </c>
      <c r="T9" s="28">
        <f t="shared" si="7"/>
        <v>28926</v>
      </c>
      <c r="U9" s="29">
        <f>T9/Hauptstelle!$T$47</f>
        <v>0.0018241325609277771</v>
      </c>
      <c r="V9" s="29">
        <f t="shared" si="8"/>
        <v>0.002569000714391837</v>
      </c>
      <c r="W9" s="16">
        <f t="shared" si="9"/>
        <v>89992</v>
      </c>
    </row>
    <row r="10" spans="1:23" ht="9">
      <c r="A10" s="16" t="s">
        <v>24</v>
      </c>
      <c r="B10" s="30">
        <v>28</v>
      </c>
      <c r="C10" s="30">
        <v>474</v>
      </c>
      <c r="D10" s="47">
        <f>C10/Hauptstelle!$E$50*100</f>
        <v>0.045775076340079844</v>
      </c>
      <c r="E10" s="30">
        <v>2983</v>
      </c>
      <c r="F10" s="47">
        <f>E10/Hauptstelle!$E$50*100</f>
        <v>0.288073950891262</v>
      </c>
      <c r="G10" s="19">
        <v>7.16</v>
      </c>
      <c r="H10" s="20">
        <f t="shared" si="0"/>
        <v>6.293248945147679</v>
      </c>
      <c r="I10" s="21">
        <f t="shared" si="1"/>
        <v>51.72302179064794</v>
      </c>
      <c r="J10" s="22">
        <v>50</v>
      </c>
      <c r="K10" s="23">
        <f t="shared" si="10"/>
        <v>6.083333333333333</v>
      </c>
      <c r="L10" s="24">
        <f t="shared" si="2"/>
        <v>938.3809353051513</v>
      </c>
      <c r="M10" s="25">
        <f t="shared" si="3"/>
        <v>464.3809353051513</v>
      </c>
      <c r="N10" s="26">
        <f>ROUND(V10*Hauptstelle!$J$54,Hauptstelle!W51)</f>
        <v>200</v>
      </c>
      <c r="O10" s="27">
        <f t="shared" si="4"/>
        <v>490.3561643835617</v>
      </c>
      <c r="P10" s="24">
        <f t="shared" si="5"/>
        <v>464.3809353051513</v>
      </c>
      <c r="Q10" s="24">
        <f>(P10*(1/Hauptstelle!$J$52))+((L10/100)*Hauptstelle!$J$53)</f>
        <v>93.3571402957727</v>
      </c>
      <c r="R10" s="28">
        <f t="shared" si="6"/>
        <v>668.4371245177325</v>
      </c>
      <c r="S10" s="29">
        <f>R10/Hauptstelle!$R$47</f>
        <v>0.002836413707678057</v>
      </c>
      <c r="T10" s="28">
        <f t="shared" si="7"/>
        <v>21358.28</v>
      </c>
      <c r="U10" s="29">
        <f>T10/Hauptstelle!$T$47</f>
        <v>0.0013468967017013249</v>
      </c>
      <c r="V10" s="29">
        <f t="shared" si="8"/>
        <v>0.002091655204689691</v>
      </c>
      <c r="W10" s="16">
        <f t="shared" si="9"/>
        <v>83524</v>
      </c>
    </row>
    <row r="11" spans="1:23" ht="9">
      <c r="A11" s="16" t="s">
        <v>25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26</v>
      </c>
      <c r="B12" s="30">
        <v>28</v>
      </c>
      <c r="C12" s="30">
        <v>893</v>
      </c>
      <c r="D12" s="47">
        <f>C12/Hauptstelle!$E$50*100</f>
        <v>0.08623869867445422</v>
      </c>
      <c r="E12" s="30">
        <v>7283</v>
      </c>
      <c r="F12" s="47">
        <f>E12/Hauptstelle!$E$50*100</f>
        <v>0.7033330822464167</v>
      </c>
      <c r="G12" s="19">
        <v>6</v>
      </c>
      <c r="H12" s="20">
        <f t="shared" si="0"/>
        <v>8.15565509518477</v>
      </c>
      <c r="I12" s="21">
        <f t="shared" si="1"/>
        <v>37.436070502692175</v>
      </c>
      <c r="J12" s="22">
        <v>47</v>
      </c>
      <c r="K12" s="23">
        <f t="shared" si="10"/>
        <v>6.448333333333333</v>
      </c>
      <c r="L12" s="24">
        <f t="shared" si="2"/>
        <v>2161.376211053649</v>
      </c>
      <c r="M12" s="25">
        <f t="shared" si="3"/>
        <v>1268.376211053649</v>
      </c>
      <c r="N12" s="26">
        <f>ROUND(V12*Hauptstelle!$J$54,Hauptstelle!W51)</f>
        <v>400</v>
      </c>
      <c r="O12" s="27">
        <f t="shared" si="4"/>
        <v>1129.4391315585424</v>
      </c>
      <c r="P12" s="24">
        <f t="shared" si="5"/>
        <v>1268.376211053649</v>
      </c>
      <c r="Q12" s="24">
        <f>(P12*(1/Hauptstelle!$J$52))+((L12/100)*Hauptstelle!$J$53)</f>
        <v>234.90643165804738</v>
      </c>
      <c r="R12" s="28">
        <f t="shared" si="6"/>
        <v>1409.4385899482843</v>
      </c>
      <c r="S12" s="29">
        <f>R12/Hauptstelle!$R$47</f>
        <v>0.005980743423764897</v>
      </c>
      <c r="T12" s="28">
        <f t="shared" si="7"/>
        <v>43698</v>
      </c>
      <c r="U12" s="29">
        <f>T12/Hauptstelle!$T$47</f>
        <v>0.0027556850116650074</v>
      </c>
      <c r="V12" s="29">
        <f t="shared" si="8"/>
        <v>0.0043682142177149524</v>
      </c>
      <c r="W12" s="16">
        <f t="shared" si="9"/>
        <v>203924</v>
      </c>
    </row>
    <row r="13" spans="1:23" ht="9">
      <c r="A13" s="16" t="s">
        <v>27</v>
      </c>
      <c r="B13" s="30">
        <v>28</v>
      </c>
      <c r="C13" s="30">
        <v>120</v>
      </c>
      <c r="D13" s="47">
        <f>C13/Hauptstelle!$E$50*100</f>
        <v>0.011588626921539202</v>
      </c>
      <c r="E13" s="30">
        <v>493</v>
      </c>
      <c r="F13" s="47">
        <f>E13/Hauptstelle!$E$50*100</f>
        <v>0.04760994226932355</v>
      </c>
      <c r="G13" s="19">
        <v>30</v>
      </c>
      <c r="H13" s="20">
        <f t="shared" si="0"/>
        <v>4.108333333333333</v>
      </c>
      <c r="I13" s="21">
        <f t="shared" si="1"/>
        <v>68.48401826484019</v>
      </c>
      <c r="J13" s="22">
        <v>73</v>
      </c>
      <c r="K13" s="23">
        <f t="shared" si="10"/>
        <v>3.285</v>
      </c>
      <c r="L13" s="24">
        <f t="shared" si="2"/>
        <v>287.19645963263406</v>
      </c>
      <c r="M13" s="25">
        <f t="shared" si="3"/>
        <v>167.19645963263406</v>
      </c>
      <c r="N13" s="26">
        <f>ROUND(V13*Hauptstelle!$J$54,Hauptstelle!W51)</f>
        <v>200</v>
      </c>
      <c r="O13" s="27">
        <f t="shared" si="4"/>
        <v>150.07610350076104</v>
      </c>
      <c r="P13" s="24">
        <f t="shared" si="5"/>
        <v>167.19645963263406</v>
      </c>
      <c r="Q13" s="24">
        <f>(P13*(1/Hauptstelle!$J$52))+((L13/100)*Hauptstelle!$J$53)</f>
        <v>31.07946894489511</v>
      </c>
      <c r="R13" s="28">
        <f t="shared" si="6"/>
        <v>932.3840683468533</v>
      </c>
      <c r="S13" s="29">
        <f>R13/Hauptstelle!$R$47</f>
        <v>0.0039564333806080985</v>
      </c>
      <c r="T13" s="28">
        <f t="shared" si="7"/>
        <v>14790</v>
      </c>
      <c r="U13" s="29">
        <f>T13/Hauptstelle!$T$47</f>
        <v>0.0009326875674521822</v>
      </c>
      <c r="V13" s="29">
        <f t="shared" si="8"/>
        <v>0.0024445604740301404</v>
      </c>
      <c r="W13" s="16">
        <f t="shared" si="9"/>
        <v>13804</v>
      </c>
    </row>
    <row r="14" spans="1:23" ht="9">
      <c r="A14" s="16" t="s">
        <v>28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29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30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34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35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36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38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23551</v>
      </c>
      <c r="D37" s="32"/>
      <c r="E37" s="32">
        <f>SUM(E2:E36)</f>
        <v>56396</v>
      </c>
      <c r="F37" s="32"/>
      <c r="G37" s="94"/>
      <c r="H37" s="34">
        <f>E37/C37</f>
        <v>2.394632924291962</v>
      </c>
      <c r="I37" s="95">
        <f t="shared" si="1"/>
        <v>81.63021318351372</v>
      </c>
      <c r="J37" s="96"/>
      <c r="K37" s="96"/>
      <c r="L37" s="32">
        <f>SUM(L2:L36)</f>
        <v>23551</v>
      </c>
      <c r="M37" s="97"/>
      <c r="N37" s="38">
        <f>SUM(N2:N36)</f>
        <v>6600</v>
      </c>
      <c r="O37" s="39">
        <f>SUM(O2:O36)</f>
        <v>12306.705723557623</v>
      </c>
      <c r="P37" s="40"/>
      <c r="Q37" s="41">
        <f>SUM(P2:P36)</f>
        <v>3780.9332324928982</v>
      </c>
      <c r="R37" s="42">
        <f>SUM(R2:R36)</f>
        <v>20945.47132588025</v>
      </c>
      <c r="S37" s="43"/>
      <c r="T37" s="42">
        <f>SUM(T2:T36)</f>
        <v>712965.2500000001</v>
      </c>
      <c r="U37" s="43"/>
      <c r="V37" s="43"/>
      <c r="W37" s="16">
        <f>SUM(W2:W36)</f>
        <v>1579088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G10" sqref="G10"/>
      <selection activeCell="A1" sqref="A1"/>
    </sheetView>
  </sheetViews>
  <sheetFormatPr defaultColWidth="11.421875" defaultRowHeight="12.75"/>
  <cols>
    <col min="1" max="1" width="19.00390625" style="93" customWidth="1"/>
    <col min="2" max="2" width="6.2812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7109375" style="93" bestFit="1" customWidth="1"/>
    <col min="14" max="14" width="14.28125" style="93" bestFit="1" customWidth="1"/>
    <col min="15" max="22" width="13.57421875" style="93" bestFit="1" customWidth="1"/>
    <col min="23" max="23" width="12.8515625" style="93" customWidth="1"/>
    <col min="24" max="16384" width="11.421875" style="93" customWidth="1"/>
  </cols>
  <sheetData>
    <row r="1" spans="1:23" ht="27">
      <c r="A1" s="1" t="s">
        <v>11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>
        <v>2134</v>
      </c>
      <c r="D2" s="16">
        <f aca="true" t="shared" si="0" ref="D2:D22">C2/$C$37*100</f>
        <v>19.327959423965222</v>
      </c>
      <c r="E2" s="30">
        <v>9845</v>
      </c>
      <c r="F2" s="47">
        <f>E2/Hauptstelle!$E$50*100</f>
        <v>0.9507502670212787</v>
      </c>
      <c r="G2" s="19">
        <v>19.61</v>
      </c>
      <c r="H2" s="20">
        <f aca="true" t="shared" si="1" ref="H2:H36">E2/C2</f>
        <v>4.61340206185567</v>
      </c>
      <c r="I2" s="21">
        <f aca="true" t="shared" si="2" ref="I2:I37">((365-(H2*B2))*100)/365</f>
        <v>64.60951842960034</v>
      </c>
      <c r="J2" s="22">
        <v>78</v>
      </c>
      <c r="K2" s="23">
        <f>((100-J2)*365)/(100*30)</f>
        <v>2.6766666666666667</v>
      </c>
      <c r="L2" s="24">
        <f aca="true" t="shared" si="3" ref="L2:L36">IF($O$37=0,"0",(O2/$O$37)*$C$37)</f>
        <v>4147.5308788138655</v>
      </c>
      <c r="M2" s="25">
        <f aca="true" t="shared" si="4" ref="M2:M36">L2-C2</f>
        <v>2013.5308788138655</v>
      </c>
      <c r="N2" s="26">
        <f>ROUND(V2*Hauptstelle!$J$54,-2)</f>
        <v>2300</v>
      </c>
      <c r="O2" s="27">
        <f aca="true" t="shared" si="5" ref="O2:O36">E2/K2</f>
        <v>3678.0821917808216</v>
      </c>
      <c r="P2" s="24">
        <f aca="true" t="shared" si="6" ref="P2:P36">IF(M2&lt;0,0,M2)</f>
        <v>2013.5308788138655</v>
      </c>
      <c r="Q2" s="24">
        <f>(P2*(1/Hauptstelle!$J$52))+((L2/100)*Hauptstelle!$J$53)</f>
        <v>408.7296318220798</v>
      </c>
      <c r="R2" s="28">
        <f aca="true" t="shared" si="7" ref="R2:R36">Q2*G2</f>
        <v>8015.188080030985</v>
      </c>
      <c r="S2" s="29">
        <f>R2/Hauptstelle!$R$47</f>
        <v>0.03401126075428587</v>
      </c>
      <c r="T2" s="28">
        <f aca="true" t="shared" si="8" ref="T2:T36">E2*G2</f>
        <v>193060.44999999998</v>
      </c>
      <c r="U2" s="29">
        <f>T2/Hauptstelle!$T$47</f>
        <v>0.012174785766174688</v>
      </c>
      <c r="V2" s="29">
        <f aca="true" t="shared" si="9" ref="V2:V36">(S2+U2)/2</f>
        <v>0.02309302326023028</v>
      </c>
      <c r="W2" s="16">
        <f aca="true" t="shared" si="10" ref="W2:W36">B2*E2</f>
        <v>275660</v>
      </c>
    </row>
    <row r="3" spans="1:23" ht="9">
      <c r="A3" s="16" t="s">
        <v>1</v>
      </c>
      <c r="B3" s="30">
        <v>28</v>
      </c>
      <c r="C3" s="30">
        <v>2873</v>
      </c>
      <c r="D3" s="16">
        <f t="shared" si="0"/>
        <v>26.02119373245177</v>
      </c>
      <c r="E3" s="30">
        <v>8792</v>
      </c>
      <c r="F3" s="47">
        <f>E3/Hauptstelle!$E$50*100</f>
        <v>0.8490600657847722</v>
      </c>
      <c r="G3" s="19">
        <v>15.41</v>
      </c>
      <c r="H3" s="20">
        <f t="shared" si="1"/>
        <v>3.0602158022972503</v>
      </c>
      <c r="I3" s="21">
        <f t="shared" si="2"/>
        <v>76.52437192758273</v>
      </c>
      <c r="J3" s="22">
        <v>60</v>
      </c>
      <c r="K3" s="23">
        <f aca="true" t="shared" si="11" ref="K3:K36">((100-J3)*365)/(100*30)</f>
        <v>4.866666666666666</v>
      </c>
      <c r="L3" s="24">
        <f t="shared" si="3"/>
        <v>2037.1559489682409</v>
      </c>
      <c r="M3" s="25">
        <f t="shared" si="4"/>
        <v>-835.8440510317591</v>
      </c>
      <c r="N3" s="26">
        <f>ROUND(V3*Hauptstelle!$J$54,-2)</f>
        <v>800</v>
      </c>
      <c r="O3" s="27">
        <f t="shared" si="5"/>
        <v>1806.5753424657535</v>
      </c>
      <c r="P3" s="24">
        <f t="shared" si="6"/>
        <v>0</v>
      </c>
      <c r="Q3" s="24">
        <f>(P3*(1/Hauptstelle!$J$52))+((L3/100)*Hauptstelle!$J$53)</f>
        <v>101.85779744841204</v>
      </c>
      <c r="R3" s="28">
        <f t="shared" si="7"/>
        <v>1569.6286586800295</v>
      </c>
      <c r="S3" s="29">
        <f>R3/Hauptstelle!$R$47</f>
        <v>0.006660486200039374</v>
      </c>
      <c r="T3" s="28">
        <f t="shared" si="8"/>
        <v>135484.72</v>
      </c>
      <c r="U3" s="29">
        <f>T3/Hauptstelle!$T$47</f>
        <v>0.008543942794032457</v>
      </c>
      <c r="V3" s="29">
        <f t="shared" si="9"/>
        <v>0.007602214497035915</v>
      </c>
      <c r="W3" s="16">
        <f t="shared" si="10"/>
        <v>246176</v>
      </c>
    </row>
    <row r="4" spans="1:23" ht="9">
      <c r="A4" s="16" t="s">
        <v>2</v>
      </c>
      <c r="B4" s="30">
        <v>28</v>
      </c>
      <c r="C4" s="30">
        <v>4587</v>
      </c>
      <c r="D4" s="16">
        <f t="shared" si="0"/>
        <v>41.54514989584277</v>
      </c>
      <c r="E4" s="30">
        <v>16753</v>
      </c>
      <c r="F4" s="47">
        <f>E4/Hauptstelle!$E$50*100</f>
        <v>1.6178688901378853</v>
      </c>
      <c r="G4" s="19">
        <v>10.29</v>
      </c>
      <c r="H4" s="20">
        <f t="shared" si="1"/>
        <v>3.6522781774580335</v>
      </c>
      <c r="I4" s="21">
        <f t="shared" si="2"/>
        <v>71.98252357018494</v>
      </c>
      <c r="J4" s="22">
        <v>60</v>
      </c>
      <c r="K4" s="23">
        <f t="shared" si="11"/>
        <v>4.866666666666666</v>
      </c>
      <c r="L4" s="24">
        <f t="shared" si="3"/>
        <v>3881.764514679816</v>
      </c>
      <c r="M4" s="25">
        <f t="shared" si="4"/>
        <v>-705.2354853201841</v>
      </c>
      <c r="N4" s="26">
        <f>ROUND(V4*Hauptstelle!$J$54,-2)</f>
        <v>1000</v>
      </c>
      <c r="O4" s="27">
        <f t="shared" si="5"/>
        <v>3442.3972602739727</v>
      </c>
      <c r="P4" s="24">
        <f t="shared" si="6"/>
        <v>0</v>
      </c>
      <c r="Q4" s="24">
        <f>(P4*(1/Hauptstelle!$J$52))+((L4/100)*Hauptstelle!$J$53)</f>
        <v>194.08822573399078</v>
      </c>
      <c r="R4" s="28">
        <f t="shared" si="7"/>
        <v>1997.1678428027649</v>
      </c>
      <c r="S4" s="29">
        <f>R4/Hauptstelle!$R$47</f>
        <v>0.008474685259210643</v>
      </c>
      <c r="T4" s="28">
        <f t="shared" si="8"/>
        <v>172388.37</v>
      </c>
      <c r="U4" s="29">
        <f>T4/Hauptstelle!$T$47</f>
        <v>0.01087116223612892</v>
      </c>
      <c r="V4" s="29">
        <f t="shared" si="9"/>
        <v>0.009672923747669782</v>
      </c>
      <c r="W4" s="16">
        <f t="shared" si="10"/>
        <v>469084</v>
      </c>
    </row>
    <row r="5" spans="1:23" ht="9">
      <c r="A5" s="16" t="s">
        <v>3</v>
      </c>
      <c r="B5" s="30">
        <v>28</v>
      </c>
      <c r="C5" s="30"/>
      <c r="D5" s="16">
        <f t="shared" si="0"/>
        <v>0</v>
      </c>
      <c r="E5" s="30"/>
      <c r="F5" s="47">
        <f>E5/Hauptstelle!$E$50*100</f>
        <v>0</v>
      </c>
      <c r="G5" s="19">
        <v>12.78</v>
      </c>
      <c r="H5" s="20" t="e">
        <f t="shared" si="1"/>
        <v>#DIV/0!</v>
      </c>
      <c r="I5" s="21" t="e">
        <f t="shared" si="2"/>
        <v>#DIV/0!</v>
      </c>
      <c r="J5" s="22">
        <v>52</v>
      </c>
      <c r="K5" s="23">
        <f t="shared" si="11"/>
        <v>5.84</v>
      </c>
      <c r="L5" s="24">
        <f t="shared" si="3"/>
        <v>0</v>
      </c>
      <c r="M5" s="25">
        <f t="shared" si="4"/>
        <v>0</v>
      </c>
      <c r="N5" s="26">
        <f>ROUND(V5*Hauptstelle!$J$54,-2)</f>
        <v>0</v>
      </c>
      <c r="O5" s="27">
        <f t="shared" si="5"/>
        <v>0</v>
      </c>
      <c r="P5" s="24">
        <f t="shared" si="6"/>
        <v>0</v>
      </c>
      <c r="Q5" s="24">
        <f>(P5*(1/Hauptstelle!$J$52))+((L5/100)*Hauptstelle!$J$53)</f>
        <v>0</v>
      </c>
      <c r="R5" s="28">
        <f t="shared" si="7"/>
        <v>0</v>
      </c>
      <c r="S5" s="29">
        <f>R5/Hauptstelle!$R$47</f>
        <v>0</v>
      </c>
      <c r="T5" s="28">
        <f t="shared" si="8"/>
        <v>0</v>
      </c>
      <c r="U5" s="29">
        <f>T5/Hauptstelle!$T$47</f>
        <v>0</v>
      </c>
      <c r="V5" s="29">
        <f t="shared" si="9"/>
        <v>0</v>
      </c>
      <c r="W5" s="16">
        <f t="shared" si="10"/>
        <v>0</v>
      </c>
    </row>
    <row r="6" spans="1:23" ht="9">
      <c r="A6" s="16" t="s">
        <v>4</v>
      </c>
      <c r="B6" s="30">
        <v>28</v>
      </c>
      <c r="C6" s="30"/>
      <c r="D6" s="16">
        <f t="shared" si="0"/>
        <v>0</v>
      </c>
      <c r="E6" s="30"/>
      <c r="F6" s="47">
        <f>E6/Hauptstelle!$E$50*100</f>
        <v>0</v>
      </c>
      <c r="G6" s="19">
        <v>51.13</v>
      </c>
      <c r="H6" s="20" t="e">
        <f t="shared" si="1"/>
        <v>#DIV/0!</v>
      </c>
      <c r="I6" s="21" t="e">
        <f t="shared" si="2"/>
        <v>#DIV/0!</v>
      </c>
      <c r="J6" s="22">
        <v>73</v>
      </c>
      <c r="K6" s="23">
        <f t="shared" si="11"/>
        <v>3.285</v>
      </c>
      <c r="L6" s="24">
        <f t="shared" si="3"/>
        <v>0</v>
      </c>
      <c r="M6" s="25">
        <f t="shared" si="4"/>
        <v>0</v>
      </c>
      <c r="N6" s="26">
        <f>ROUND(V6*Hauptstelle!$J$54,-2)</f>
        <v>0</v>
      </c>
      <c r="O6" s="27">
        <f t="shared" si="5"/>
        <v>0</v>
      </c>
      <c r="P6" s="24">
        <f t="shared" si="6"/>
        <v>0</v>
      </c>
      <c r="Q6" s="24">
        <f>(P6*(1/Hauptstelle!$J$52))+((L6/100)*Hauptstelle!$J$53)</f>
        <v>0</v>
      </c>
      <c r="R6" s="28">
        <f t="shared" si="7"/>
        <v>0</v>
      </c>
      <c r="S6" s="29">
        <f>R6/Hauptstelle!$R$47</f>
        <v>0</v>
      </c>
      <c r="T6" s="28">
        <f t="shared" si="8"/>
        <v>0</v>
      </c>
      <c r="U6" s="29">
        <f>T6/Hauptstelle!$T$47</f>
        <v>0</v>
      </c>
      <c r="V6" s="29">
        <f t="shared" si="9"/>
        <v>0</v>
      </c>
      <c r="W6" s="16">
        <f t="shared" si="10"/>
        <v>0</v>
      </c>
    </row>
    <row r="7" spans="1:23" ht="9">
      <c r="A7" s="16" t="s">
        <v>21</v>
      </c>
      <c r="B7" s="30">
        <v>28</v>
      </c>
      <c r="C7" s="30"/>
      <c r="D7" s="16">
        <f t="shared" si="0"/>
        <v>0</v>
      </c>
      <c r="E7" s="30"/>
      <c r="F7" s="47">
        <f>E7/Hauptstelle!$E$50*100</f>
        <v>0</v>
      </c>
      <c r="G7" s="19">
        <v>16.87</v>
      </c>
      <c r="H7" s="20" t="e">
        <f t="shared" si="1"/>
        <v>#DIV/0!</v>
      </c>
      <c r="I7" s="21" t="e">
        <f t="shared" si="2"/>
        <v>#DIV/0!</v>
      </c>
      <c r="J7" s="22">
        <v>50</v>
      </c>
      <c r="K7" s="23">
        <f t="shared" si="11"/>
        <v>6.083333333333333</v>
      </c>
      <c r="L7" s="24">
        <f t="shared" si="3"/>
        <v>0</v>
      </c>
      <c r="M7" s="25">
        <f t="shared" si="4"/>
        <v>0</v>
      </c>
      <c r="N7" s="26">
        <f>ROUND(V7*Hauptstelle!$J$54,-2)</f>
        <v>0</v>
      </c>
      <c r="O7" s="27">
        <f t="shared" si="5"/>
        <v>0</v>
      </c>
      <c r="P7" s="24">
        <f t="shared" si="6"/>
        <v>0</v>
      </c>
      <c r="Q7" s="24">
        <f>(P7*(1/Hauptstelle!$J$52))+((L7/100)*Hauptstelle!$J$53)</f>
        <v>0</v>
      </c>
      <c r="R7" s="28">
        <f t="shared" si="7"/>
        <v>0</v>
      </c>
      <c r="S7" s="29">
        <f>R7/Hauptstelle!$R$47</f>
        <v>0</v>
      </c>
      <c r="T7" s="28">
        <f t="shared" si="8"/>
        <v>0</v>
      </c>
      <c r="U7" s="29">
        <f>T7/Hauptstelle!$T$47</f>
        <v>0</v>
      </c>
      <c r="V7" s="29">
        <f t="shared" si="9"/>
        <v>0</v>
      </c>
      <c r="W7" s="16">
        <f t="shared" si="10"/>
        <v>0</v>
      </c>
    </row>
    <row r="8" spans="1:23" ht="9">
      <c r="A8" s="16" t="s">
        <v>22</v>
      </c>
      <c r="B8" s="30">
        <v>28</v>
      </c>
      <c r="C8" s="30"/>
      <c r="D8" s="16">
        <f t="shared" si="0"/>
        <v>0</v>
      </c>
      <c r="E8" s="30"/>
      <c r="F8" s="47">
        <f>E8/Hauptstelle!$E$50*100</f>
        <v>0</v>
      </c>
      <c r="G8" s="19">
        <v>50</v>
      </c>
      <c r="H8" s="20" t="e">
        <f t="shared" si="1"/>
        <v>#DIV/0!</v>
      </c>
      <c r="I8" s="21" t="e">
        <f t="shared" si="2"/>
        <v>#DIV/0!</v>
      </c>
      <c r="J8" s="22">
        <v>50</v>
      </c>
      <c r="K8" s="23">
        <f t="shared" si="11"/>
        <v>6.083333333333333</v>
      </c>
      <c r="L8" s="24">
        <f t="shared" si="3"/>
        <v>0</v>
      </c>
      <c r="M8" s="25">
        <f t="shared" si="4"/>
        <v>0</v>
      </c>
      <c r="N8" s="26">
        <f>ROUND(V8*Hauptstelle!$J$54,-2)</f>
        <v>0</v>
      </c>
      <c r="O8" s="27">
        <f t="shared" si="5"/>
        <v>0</v>
      </c>
      <c r="P8" s="24">
        <f t="shared" si="6"/>
        <v>0</v>
      </c>
      <c r="Q8" s="24">
        <f>(P8*(1/Hauptstelle!$J$52))+((L8/100)*Hauptstelle!$J$53)</f>
        <v>0</v>
      </c>
      <c r="R8" s="28">
        <f t="shared" si="7"/>
        <v>0</v>
      </c>
      <c r="S8" s="29">
        <f>R8/Hauptstelle!$R$47</f>
        <v>0</v>
      </c>
      <c r="T8" s="28">
        <f t="shared" si="8"/>
        <v>0</v>
      </c>
      <c r="U8" s="29">
        <f>T8/Hauptstelle!$T$47</f>
        <v>0</v>
      </c>
      <c r="V8" s="29">
        <f t="shared" si="9"/>
        <v>0</v>
      </c>
      <c r="W8" s="16">
        <f t="shared" si="10"/>
        <v>0</v>
      </c>
    </row>
    <row r="9" spans="1:23" ht="9">
      <c r="A9" s="16" t="s">
        <v>23</v>
      </c>
      <c r="B9" s="30">
        <v>28</v>
      </c>
      <c r="C9" s="30"/>
      <c r="D9" s="16">
        <f t="shared" si="0"/>
        <v>0</v>
      </c>
      <c r="E9" s="30"/>
      <c r="F9" s="47">
        <f>E9/Hauptstelle!$E$50*100</f>
        <v>0</v>
      </c>
      <c r="G9" s="19">
        <v>9</v>
      </c>
      <c r="H9" s="20" t="e">
        <f t="shared" si="1"/>
        <v>#DIV/0!</v>
      </c>
      <c r="I9" s="21" t="e">
        <f t="shared" si="2"/>
        <v>#DIV/0!</v>
      </c>
      <c r="J9" s="22">
        <v>47</v>
      </c>
      <c r="K9" s="23">
        <f t="shared" si="11"/>
        <v>6.448333333333333</v>
      </c>
      <c r="L9" s="24">
        <f t="shared" si="3"/>
        <v>0</v>
      </c>
      <c r="M9" s="25">
        <f t="shared" si="4"/>
        <v>0</v>
      </c>
      <c r="N9" s="26">
        <f>ROUND(V9*Hauptstelle!$J$54,-2)</f>
        <v>0</v>
      </c>
      <c r="O9" s="27">
        <f t="shared" si="5"/>
        <v>0</v>
      </c>
      <c r="P9" s="24">
        <f t="shared" si="6"/>
        <v>0</v>
      </c>
      <c r="Q9" s="24">
        <f>(P9*(1/Hauptstelle!$J$52))+((L9/100)*Hauptstelle!$J$53)</f>
        <v>0</v>
      </c>
      <c r="R9" s="28">
        <f t="shared" si="7"/>
        <v>0</v>
      </c>
      <c r="S9" s="29">
        <f>R9/Hauptstelle!$R$47</f>
        <v>0</v>
      </c>
      <c r="T9" s="28">
        <f t="shared" si="8"/>
        <v>0</v>
      </c>
      <c r="U9" s="29">
        <f>T9/Hauptstelle!$T$47</f>
        <v>0</v>
      </c>
      <c r="V9" s="29">
        <f t="shared" si="9"/>
        <v>0</v>
      </c>
      <c r="W9" s="16">
        <f t="shared" si="10"/>
        <v>0</v>
      </c>
    </row>
    <row r="10" spans="1:23" ht="9">
      <c r="A10" s="16" t="s">
        <v>24</v>
      </c>
      <c r="B10" s="30">
        <v>28</v>
      </c>
      <c r="C10" s="30"/>
      <c r="D10" s="16">
        <f t="shared" si="0"/>
        <v>0</v>
      </c>
      <c r="E10" s="30"/>
      <c r="F10" s="47">
        <f>E10/Hauptstelle!$E$50*100</f>
        <v>0</v>
      </c>
      <c r="G10" s="19">
        <v>7.16</v>
      </c>
      <c r="H10" s="20" t="e">
        <f t="shared" si="1"/>
        <v>#DIV/0!</v>
      </c>
      <c r="I10" s="21" t="e">
        <f t="shared" si="2"/>
        <v>#DIV/0!</v>
      </c>
      <c r="J10" s="22">
        <v>50</v>
      </c>
      <c r="K10" s="23">
        <f t="shared" si="11"/>
        <v>6.083333333333333</v>
      </c>
      <c r="L10" s="24">
        <f t="shared" si="3"/>
        <v>0</v>
      </c>
      <c r="M10" s="25">
        <f t="shared" si="4"/>
        <v>0</v>
      </c>
      <c r="N10" s="26">
        <f>ROUND(V10*Hauptstelle!$J$54,-2)</f>
        <v>0</v>
      </c>
      <c r="O10" s="27">
        <f t="shared" si="5"/>
        <v>0</v>
      </c>
      <c r="P10" s="24">
        <f t="shared" si="6"/>
        <v>0</v>
      </c>
      <c r="Q10" s="24">
        <f>(P10*(1/Hauptstelle!$J$52))+((L10/100)*Hauptstelle!$J$53)</f>
        <v>0</v>
      </c>
      <c r="R10" s="28">
        <f t="shared" si="7"/>
        <v>0</v>
      </c>
      <c r="S10" s="29">
        <f>R10/Hauptstelle!$R$47</f>
        <v>0</v>
      </c>
      <c r="T10" s="28">
        <f t="shared" si="8"/>
        <v>0</v>
      </c>
      <c r="U10" s="29">
        <f>T10/Hauptstelle!$T$47</f>
        <v>0</v>
      </c>
      <c r="V10" s="29">
        <f t="shared" si="9"/>
        <v>0</v>
      </c>
      <c r="W10" s="16">
        <f t="shared" si="10"/>
        <v>0</v>
      </c>
    </row>
    <row r="11" spans="1:23" ht="9">
      <c r="A11" s="16" t="s">
        <v>25</v>
      </c>
      <c r="B11" s="30">
        <v>28</v>
      </c>
      <c r="C11" s="30"/>
      <c r="D11" s="16">
        <f t="shared" si="0"/>
        <v>0</v>
      </c>
      <c r="E11" s="30"/>
      <c r="F11" s="47">
        <f>E11/Hauptstelle!$E$50*100</f>
        <v>0</v>
      </c>
      <c r="G11" s="19">
        <v>30</v>
      </c>
      <c r="H11" s="20" t="e">
        <f t="shared" si="1"/>
        <v>#DIV/0!</v>
      </c>
      <c r="I11" s="21" t="e">
        <f t="shared" si="2"/>
        <v>#DIV/0!</v>
      </c>
      <c r="J11" s="22">
        <v>50</v>
      </c>
      <c r="K11" s="23">
        <f t="shared" si="11"/>
        <v>6.083333333333333</v>
      </c>
      <c r="L11" s="24">
        <f t="shared" si="3"/>
        <v>0</v>
      </c>
      <c r="M11" s="25">
        <f t="shared" si="4"/>
        <v>0</v>
      </c>
      <c r="N11" s="26">
        <f>ROUND(V11*Hauptstelle!$J$54,-2)</f>
        <v>0</v>
      </c>
      <c r="O11" s="27">
        <f t="shared" si="5"/>
        <v>0</v>
      </c>
      <c r="P11" s="24">
        <f t="shared" si="6"/>
        <v>0</v>
      </c>
      <c r="Q11" s="24">
        <f>(P11*(1/Hauptstelle!$J$52))+((L11/100)*Hauptstelle!$J$53)</f>
        <v>0</v>
      </c>
      <c r="R11" s="28">
        <f t="shared" si="7"/>
        <v>0</v>
      </c>
      <c r="S11" s="29">
        <f>R11/Hauptstelle!$R$47</f>
        <v>0</v>
      </c>
      <c r="T11" s="28">
        <f t="shared" si="8"/>
        <v>0</v>
      </c>
      <c r="U11" s="29">
        <f>T11/Hauptstelle!$T$47</f>
        <v>0</v>
      </c>
      <c r="V11" s="29">
        <f t="shared" si="9"/>
        <v>0</v>
      </c>
      <c r="W11" s="16">
        <f t="shared" si="10"/>
        <v>0</v>
      </c>
    </row>
    <row r="12" spans="1:23" ht="9">
      <c r="A12" s="16" t="s">
        <v>26</v>
      </c>
      <c r="B12" s="30">
        <v>28</v>
      </c>
      <c r="C12" s="30">
        <v>1345</v>
      </c>
      <c r="D12" s="16">
        <f t="shared" si="0"/>
        <v>12.18186758445793</v>
      </c>
      <c r="E12" s="30">
        <v>4532</v>
      </c>
      <c r="F12" s="47">
        <f>E12/Hauptstelle!$E$50*100</f>
        <v>0.43766381007013055</v>
      </c>
      <c r="G12" s="19">
        <v>6</v>
      </c>
      <c r="H12" s="20">
        <f t="shared" si="1"/>
        <v>3.3695167286245353</v>
      </c>
      <c r="I12" s="21">
        <f t="shared" si="2"/>
        <v>74.1516524927433</v>
      </c>
      <c r="J12" s="22">
        <v>47</v>
      </c>
      <c r="K12" s="23">
        <f t="shared" si="11"/>
        <v>6.448333333333333</v>
      </c>
      <c r="L12" s="24">
        <f t="shared" si="3"/>
        <v>792.520710141644</v>
      </c>
      <c r="M12" s="25">
        <f t="shared" si="4"/>
        <v>-552.479289858356</v>
      </c>
      <c r="N12" s="26">
        <f>ROUND(V12*Hauptstelle!$J$54,-2)</f>
        <v>100</v>
      </c>
      <c r="O12" s="27">
        <f t="shared" si="5"/>
        <v>702.817265443267</v>
      </c>
      <c r="P12" s="24">
        <f t="shared" si="6"/>
        <v>0</v>
      </c>
      <c r="Q12" s="24">
        <f>(P12*(1/Hauptstelle!$J$52))+((L12/100)*Hauptstelle!$J$53)</f>
        <v>39.6260355070822</v>
      </c>
      <c r="R12" s="28">
        <f t="shared" si="7"/>
        <v>237.7562130424932</v>
      </c>
      <c r="S12" s="29">
        <f>R12/Hauptstelle!$R$47</f>
        <v>0.0010088831948792546</v>
      </c>
      <c r="T12" s="28">
        <f t="shared" si="8"/>
        <v>27192</v>
      </c>
      <c r="U12" s="29">
        <f>T12/Hauptstelle!$T$47</f>
        <v>0.001714782984054073</v>
      </c>
      <c r="V12" s="29">
        <f t="shared" si="9"/>
        <v>0.001361833089466664</v>
      </c>
      <c r="W12" s="16">
        <f t="shared" si="10"/>
        <v>126896</v>
      </c>
    </row>
    <row r="13" spans="1:23" ht="9">
      <c r="A13" s="16" t="s">
        <v>27</v>
      </c>
      <c r="B13" s="30">
        <v>28</v>
      </c>
      <c r="C13" s="30"/>
      <c r="D13" s="16">
        <f t="shared" si="0"/>
        <v>0</v>
      </c>
      <c r="E13" s="30"/>
      <c r="F13" s="47">
        <f>E13/Hauptstelle!$E$50*100</f>
        <v>0</v>
      </c>
      <c r="G13" s="19">
        <v>30</v>
      </c>
      <c r="H13" s="20" t="e">
        <f t="shared" si="1"/>
        <v>#DIV/0!</v>
      </c>
      <c r="I13" s="21" t="e">
        <f t="shared" si="2"/>
        <v>#DIV/0!</v>
      </c>
      <c r="J13" s="22">
        <v>73</v>
      </c>
      <c r="K13" s="23">
        <f t="shared" si="11"/>
        <v>3.285</v>
      </c>
      <c r="L13" s="24">
        <f t="shared" si="3"/>
        <v>0</v>
      </c>
      <c r="M13" s="25">
        <f t="shared" si="4"/>
        <v>0</v>
      </c>
      <c r="N13" s="26">
        <f>ROUND(V13*Hauptstelle!$J$54,-2)</f>
        <v>0</v>
      </c>
      <c r="O13" s="27">
        <f t="shared" si="5"/>
        <v>0</v>
      </c>
      <c r="P13" s="24">
        <f t="shared" si="6"/>
        <v>0</v>
      </c>
      <c r="Q13" s="24">
        <f>(P13*(1/Hauptstelle!$J$52))+((L13/100)*Hauptstelle!$J$53)</f>
        <v>0</v>
      </c>
      <c r="R13" s="28">
        <f t="shared" si="7"/>
        <v>0</v>
      </c>
      <c r="S13" s="29">
        <f>R13/Hauptstelle!$R$47</f>
        <v>0</v>
      </c>
      <c r="T13" s="28">
        <f t="shared" si="8"/>
        <v>0</v>
      </c>
      <c r="U13" s="29">
        <f>T13/Hauptstelle!$T$47</f>
        <v>0</v>
      </c>
      <c r="V13" s="29">
        <f t="shared" si="9"/>
        <v>0</v>
      </c>
      <c r="W13" s="16">
        <f t="shared" si="10"/>
        <v>0</v>
      </c>
    </row>
    <row r="14" spans="1:23" ht="9">
      <c r="A14" s="16" t="s">
        <v>28</v>
      </c>
      <c r="B14" s="30">
        <v>28</v>
      </c>
      <c r="C14" s="30"/>
      <c r="D14" s="16">
        <f t="shared" si="0"/>
        <v>0</v>
      </c>
      <c r="E14" s="30"/>
      <c r="F14" s="47">
        <f>E14/Hauptstelle!$E$50*100</f>
        <v>0</v>
      </c>
      <c r="G14" s="19">
        <v>15</v>
      </c>
      <c r="H14" s="20" t="e">
        <f t="shared" si="1"/>
        <v>#DIV/0!</v>
      </c>
      <c r="I14" s="21" t="e">
        <f t="shared" si="2"/>
        <v>#DIV/0!</v>
      </c>
      <c r="J14" s="22">
        <v>60</v>
      </c>
      <c r="K14" s="23">
        <f t="shared" si="11"/>
        <v>4.866666666666666</v>
      </c>
      <c r="L14" s="24">
        <f t="shared" si="3"/>
        <v>0</v>
      </c>
      <c r="M14" s="25">
        <f t="shared" si="4"/>
        <v>0</v>
      </c>
      <c r="N14" s="26">
        <f>ROUND(V14*Hauptstelle!$J$54,-2)</f>
        <v>0</v>
      </c>
      <c r="O14" s="27">
        <f t="shared" si="5"/>
        <v>0</v>
      </c>
      <c r="P14" s="24">
        <f t="shared" si="6"/>
        <v>0</v>
      </c>
      <c r="Q14" s="24">
        <f>(P14*(1/Hauptstelle!$J$52))+((L14/100)*Hauptstelle!$J$53)</f>
        <v>0</v>
      </c>
      <c r="R14" s="28">
        <f t="shared" si="7"/>
        <v>0</v>
      </c>
      <c r="S14" s="29">
        <f>R14/Hauptstelle!$R$47</f>
        <v>0</v>
      </c>
      <c r="T14" s="28">
        <f t="shared" si="8"/>
        <v>0</v>
      </c>
      <c r="U14" s="29">
        <f>T14/Hauptstelle!$T$47</f>
        <v>0</v>
      </c>
      <c r="V14" s="29">
        <f t="shared" si="9"/>
        <v>0</v>
      </c>
      <c r="W14" s="16">
        <f t="shared" si="10"/>
        <v>0</v>
      </c>
    </row>
    <row r="15" spans="1:23" ht="9">
      <c r="A15" s="16" t="s">
        <v>29</v>
      </c>
      <c r="B15" s="30">
        <v>7</v>
      </c>
      <c r="C15" s="30"/>
      <c r="D15" s="16">
        <f t="shared" si="0"/>
        <v>0</v>
      </c>
      <c r="E15" s="30"/>
      <c r="F15" s="47">
        <f>E15/Hauptstelle!$E$50*100</f>
        <v>0</v>
      </c>
      <c r="G15" s="19">
        <v>35</v>
      </c>
      <c r="H15" s="20" t="e">
        <f t="shared" si="1"/>
        <v>#DIV/0!</v>
      </c>
      <c r="I15" s="21" t="e">
        <f t="shared" si="2"/>
        <v>#DIV/0!</v>
      </c>
      <c r="J15" s="22">
        <v>35</v>
      </c>
      <c r="K15" s="23">
        <f t="shared" si="11"/>
        <v>7.908333333333333</v>
      </c>
      <c r="L15" s="24">
        <f t="shared" si="3"/>
        <v>0</v>
      </c>
      <c r="M15" s="25">
        <f t="shared" si="4"/>
        <v>0</v>
      </c>
      <c r="N15" s="26">
        <f>ROUND(V15*Hauptstelle!$J$54,-2)</f>
        <v>0</v>
      </c>
      <c r="O15" s="27">
        <f t="shared" si="5"/>
        <v>0</v>
      </c>
      <c r="P15" s="24">
        <f t="shared" si="6"/>
        <v>0</v>
      </c>
      <c r="Q15" s="24">
        <f>(P15*(1/Hauptstelle!$J$52))+((L15/100)*Hauptstelle!$J$53)</f>
        <v>0</v>
      </c>
      <c r="R15" s="28">
        <f t="shared" si="7"/>
        <v>0</v>
      </c>
      <c r="S15" s="29">
        <f>R15/Hauptstelle!$R$47</f>
        <v>0</v>
      </c>
      <c r="T15" s="28">
        <f t="shared" si="8"/>
        <v>0</v>
      </c>
      <c r="U15" s="29">
        <f>T15/Hauptstelle!$T$47</f>
        <v>0</v>
      </c>
      <c r="V15" s="29">
        <f t="shared" si="9"/>
        <v>0</v>
      </c>
      <c r="W15" s="16">
        <f t="shared" si="10"/>
        <v>0</v>
      </c>
    </row>
    <row r="16" spans="1:23" ht="9">
      <c r="A16" s="16" t="s">
        <v>30</v>
      </c>
      <c r="B16" s="30">
        <v>28</v>
      </c>
      <c r="C16" s="30"/>
      <c r="D16" s="16">
        <f t="shared" si="0"/>
        <v>0</v>
      </c>
      <c r="E16" s="30"/>
      <c r="F16" s="47">
        <f>E16/Hauptstelle!$E$50*100</f>
        <v>0</v>
      </c>
      <c r="G16" s="19">
        <v>20.45</v>
      </c>
      <c r="H16" s="20" t="e">
        <f t="shared" si="1"/>
        <v>#DIV/0!</v>
      </c>
      <c r="I16" s="21" t="e">
        <f t="shared" si="2"/>
        <v>#DIV/0!</v>
      </c>
      <c r="J16" s="22">
        <v>35</v>
      </c>
      <c r="K16" s="23">
        <f t="shared" si="11"/>
        <v>7.908333333333333</v>
      </c>
      <c r="L16" s="24">
        <f t="shared" si="3"/>
        <v>0</v>
      </c>
      <c r="M16" s="25">
        <f t="shared" si="4"/>
        <v>0</v>
      </c>
      <c r="N16" s="26">
        <f>ROUND(V16*Hauptstelle!$J$54,-2)</f>
        <v>0</v>
      </c>
      <c r="O16" s="27">
        <f t="shared" si="5"/>
        <v>0</v>
      </c>
      <c r="P16" s="24">
        <f t="shared" si="6"/>
        <v>0</v>
      </c>
      <c r="Q16" s="24">
        <f>(P16*(1/Hauptstelle!$J$52))+((L16/100)*Hauptstelle!$J$53)</f>
        <v>0</v>
      </c>
      <c r="R16" s="28">
        <f t="shared" si="7"/>
        <v>0</v>
      </c>
      <c r="S16" s="29">
        <f>R16/Hauptstelle!$R$47</f>
        <v>0</v>
      </c>
      <c r="T16" s="28">
        <f t="shared" si="8"/>
        <v>0</v>
      </c>
      <c r="U16" s="29">
        <f>T16/Hauptstelle!$T$47</f>
        <v>0</v>
      </c>
      <c r="V16" s="29">
        <f t="shared" si="9"/>
        <v>0</v>
      </c>
      <c r="W16" s="16">
        <f t="shared" si="10"/>
        <v>0</v>
      </c>
    </row>
    <row r="17" spans="1:23" ht="9">
      <c r="A17" s="16" t="s">
        <v>5</v>
      </c>
      <c r="B17" s="30">
        <v>56</v>
      </c>
      <c r="C17" s="30"/>
      <c r="D17" s="16">
        <f t="shared" si="0"/>
        <v>0</v>
      </c>
      <c r="E17" s="30"/>
      <c r="F17" s="47">
        <f>E17/Hauptstelle!$E$50*100</f>
        <v>0</v>
      </c>
      <c r="G17" s="19">
        <v>30</v>
      </c>
      <c r="H17" s="20" t="e">
        <f t="shared" si="1"/>
        <v>#DIV/0!</v>
      </c>
      <c r="I17" s="21" t="e">
        <f t="shared" si="2"/>
        <v>#DIV/0!</v>
      </c>
      <c r="J17" s="22">
        <v>78</v>
      </c>
      <c r="K17" s="23">
        <f t="shared" si="11"/>
        <v>2.6766666666666667</v>
      </c>
      <c r="L17" s="24">
        <f t="shared" si="3"/>
        <v>0</v>
      </c>
      <c r="M17" s="25">
        <f t="shared" si="4"/>
        <v>0</v>
      </c>
      <c r="N17" s="26">
        <f>ROUND(V17*Hauptstelle!$J$54,-2)</f>
        <v>0</v>
      </c>
      <c r="O17" s="27">
        <f t="shared" si="5"/>
        <v>0</v>
      </c>
      <c r="P17" s="24">
        <f t="shared" si="6"/>
        <v>0</v>
      </c>
      <c r="Q17" s="24">
        <f>(P17*(1/Hauptstelle!$J$52))+((L17/100)*Hauptstelle!$J$53)</f>
        <v>0</v>
      </c>
      <c r="R17" s="28">
        <f t="shared" si="7"/>
        <v>0</v>
      </c>
      <c r="S17" s="29">
        <f>R17/Hauptstelle!$R$47</f>
        <v>0</v>
      </c>
      <c r="T17" s="28">
        <f t="shared" si="8"/>
        <v>0</v>
      </c>
      <c r="U17" s="29">
        <f>T17/Hauptstelle!$T$47</f>
        <v>0</v>
      </c>
      <c r="V17" s="29">
        <f t="shared" si="9"/>
        <v>0</v>
      </c>
      <c r="W17" s="16">
        <f t="shared" si="10"/>
        <v>0</v>
      </c>
    </row>
    <row r="18" spans="1:23" ht="9">
      <c r="A18" s="16" t="s">
        <v>31</v>
      </c>
      <c r="B18" s="30">
        <v>28</v>
      </c>
      <c r="C18" s="30"/>
      <c r="D18" s="16">
        <f t="shared" si="0"/>
        <v>0</v>
      </c>
      <c r="E18" s="30"/>
      <c r="F18" s="47">
        <f>E18/Hauptstelle!$E$50*100</f>
        <v>0</v>
      </c>
      <c r="G18" s="19">
        <v>50</v>
      </c>
      <c r="H18" s="20" t="e">
        <f t="shared" si="1"/>
        <v>#DIV/0!</v>
      </c>
      <c r="I18" s="21" t="e">
        <f t="shared" si="2"/>
        <v>#DIV/0!</v>
      </c>
      <c r="J18" s="22">
        <v>73</v>
      </c>
      <c r="K18" s="23">
        <f t="shared" si="11"/>
        <v>3.285</v>
      </c>
      <c r="L18" s="24">
        <f t="shared" si="3"/>
        <v>0</v>
      </c>
      <c r="M18" s="25">
        <f t="shared" si="4"/>
        <v>0</v>
      </c>
      <c r="N18" s="26">
        <f>ROUND(V18*Hauptstelle!$J$54,-2)</f>
        <v>0</v>
      </c>
      <c r="O18" s="27">
        <f t="shared" si="5"/>
        <v>0</v>
      </c>
      <c r="P18" s="24">
        <f t="shared" si="6"/>
        <v>0</v>
      </c>
      <c r="Q18" s="24">
        <f>(P18*(1/Hauptstelle!$J$52))+((L18/100)*Hauptstelle!$J$53)</f>
        <v>0</v>
      </c>
      <c r="R18" s="28">
        <f t="shared" si="7"/>
        <v>0</v>
      </c>
      <c r="S18" s="29">
        <f>R18/Hauptstelle!$R$47</f>
        <v>0</v>
      </c>
      <c r="T18" s="28">
        <f t="shared" si="8"/>
        <v>0</v>
      </c>
      <c r="U18" s="29">
        <f>T18/Hauptstelle!$T$47</f>
        <v>0</v>
      </c>
      <c r="V18" s="29">
        <f t="shared" si="9"/>
        <v>0</v>
      </c>
      <c r="W18" s="16">
        <f t="shared" si="10"/>
        <v>0</v>
      </c>
    </row>
    <row r="19" spans="1:23" ht="9">
      <c r="A19" s="16" t="s">
        <v>33</v>
      </c>
      <c r="B19" s="30">
        <v>28</v>
      </c>
      <c r="C19" s="30"/>
      <c r="D19" s="16">
        <f t="shared" si="0"/>
        <v>0</v>
      </c>
      <c r="E19" s="30"/>
      <c r="F19" s="47">
        <f>E19/Hauptstelle!$E$50*100</f>
        <v>0</v>
      </c>
      <c r="G19" s="19">
        <v>17</v>
      </c>
      <c r="H19" s="20" t="e">
        <f t="shared" si="1"/>
        <v>#DIV/0!</v>
      </c>
      <c r="I19" s="21" t="e">
        <f t="shared" si="2"/>
        <v>#DIV/0!</v>
      </c>
      <c r="J19" s="22">
        <v>44</v>
      </c>
      <c r="K19" s="23">
        <f t="shared" si="11"/>
        <v>6.8133333333333335</v>
      </c>
      <c r="L19" s="24">
        <f t="shared" si="3"/>
        <v>0</v>
      </c>
      <c r="M19" s="25">
        <f t="shared" si="4"/>
        <v>0</v>
      </c>
      <c r="N19" s="26">
        <f>ROUND(V19*Hauptstelle!$J$54,-2)</f>
        <v>0</v>
      </c>
      <c r="O19" s="27">
        <f t="shared" si="5"/>
        <v>0</v>
      </c>
      <c r="P19" s="24">
        <f t="shared" si="6"/>
        <v>0</v>
      </c>
      <c r="Q19" s="24">
        <f>(P19*(1/Hauptstelle!$J$52))+((L19/100)*Hauptstelle!$J$53)</f>
        <v>0</v>
      </c>
      <c r="R19" s="28">
        <f t="shared" si="7"/>
        <v>0</v>
      </c>
      <c r="S19" s="29">
        <f>R19/Hauptstelle!$R$47</f>
        <v>0</v>
      </c>
      <c r="T19" s="28">
        <f t="shared" si="8"/>
        <v>0</v>
      </c>
      <c r="U19" s="29">
        <f>T19/Hauptstelle!$T$47</f>
        <v>0</v>
      </c>
      <c r="V19" s="29">
        <f t="shared" si="9"/>
        <v>0</v>
      </c>
      <c r="W19" s="16">
        <f t="shared" si="10"/>
        <v>0</v>
      </c>
    </row>
    <row r="20" spans="1:23" ht="9">
      <c r="A20" s="16" t="s">
        <v>34</v>
      </c>
      <c r="B20" s="30">
        <v>28</v>
      </c>
      <c r="C20" s="30">
        <v>102</v>
      </c>
      <c r="D20" s="16">
        <f t="shared" si="0"/>
        <v>0.9238293632823114</v>
      </c>
      <c r="E20" s="30">
        <v>982</v>
      </c>
      <c r="F20" s="47">
        <f>E20/Hauptstelle!$E$50*100</f>
        <v>0.0948335969745958</v>
      </c>
      <c r="G20" s="19">
        <v>25</v>
      </c>
      <c r="H20" s="20">
        <f t="shared" si="1"/>
        <v>9.627450980392156</v>
      </c>
      <c r="I20" s="21">
        <f t="shared" si="2"/>
        <v>26.145581520279347</v>
      </c>
      <c r="J20" s="22">
        <v>50</v>
      </c>
      <c r="K20" s="23">
        <f t="shared" si="11"/>
        <v>6.083333333333333</v>
      </c>
      <c r="L20" s="24">
        <f t="shared" si="3"/>
        <v>182.02794739643429</v>
      </c>
      <c r="M20" s="25">
        <f t="shared" si="4"/>
        <v>80.02794739643429</v>
      </c>
      <c r="N20" s="26">
        <f>ROUND(V20*Hauptstelle!$J$54,-2)</f>
        <v>200</v>
      </c>
      <c r="O20" s="27">
        <f t="shared" si="5"/>
        <v>161.4246575342466</v>
      </c>
      <c r="P20" s="24">
        <f t="shared" si="6"/>
        <v>80.02794739643429</v>
      </c>
      <c r="Q20" s="24">
        <f>(P20*(1/Hauptstelle!$J$52))+((L20/100)*Hauptstelle!$J$53)</f>
        <v>17.104192109465146</v>
      </c>
      <c r="R20" s="28">
        <f t="shared" si="7"/>
        <v>427.60480273662864</v>
      </c>
      <c r="S20" s="29">
        <f>R20/Hauptstelle!$R$47</f>
        <v>0.001814477502018172</v>
      </c>
      <c r="T20" s="28">
        <f t="shared" si="8"/>
        <v>24550</v>
      </c>
      <c r="U20" s="29">
        <f>T20/Hauptstelle!$T$47</f>
        <v>0.0015481730751150152</v>
      </c>
      <c r="V20" s="29">
        <f t="shared" si="9"/>
        <v>0.0016813252885665936</v>
      </c>
      <c r="W20" s="16">
        <f t="shared" si="10"/>
        <v>27496</v>
      </c>
    </row>
    <row r="21" spans="1:23" ht="9">
      <c r="A21" s="16" t="s">
        <v>32</v>
      </c>
      <c r="B21" s="30">
        <v>28</v>
      </c>
      <c r="C21" s="30"/>
      <c r="D21" s="16">
        <f t="shared" si="0"/>
        <v>0</v>
      </c>
      <c r="E21" s="30"/>
      <c r="F21" s="47">
        <f>E21/Hauptstelle!$E$50*100</f>
        <v>0</v>
      </c>
      <c r="G21" s="19">
        <v>25</v>
      </c>
      <c r="H21" s="20" t="e">
        <f t="shared" si="1"/>
        <v>#DIV/0!</v>
      </c>
      <c r="I21" s="21" t="e">
        <f t="shared" si="2"/>
        <v>#DIV/0!</v>
      </c>
      <c r="J21" s="22">
        <v>73</v>
      </c>
      <c r="K21" s="23">
        <f t="shared" si="11"/>
        <v>3.285</v>
      </c>
      <c r="L21" s="24">
        <f t="shared" si="3"/>
        <v>0</v>
      </c>
      <c r="M21" s="25">
        <f t="shared" si="4"/>
        <v>0</v>
      </c>
      <c r="N21" s="26">
        <f>ROUND(V21*Hauptstelle!$J$54,-2)</f>
        <v>0</v>
      </c>
      <c r="O21" s="27">
        <f t="shared" si="5"/>
        <v>0</v>
      </c>
      <c r="P21" s="24">
        <f t="shared" si="6"/>
        <v>0</v>
      </c>
      <c r="Q21" s="24">
        <f>(P21*(1/Hauptstelle!$J$52))+((L21/100)*Hauptstelle!$J$53)</f>
        <v>0</v>
      </c>
      <c r="R21" s="28">
        <f t="shared" si="7"/>
        <v>0</v>
      </c>
      <c r="S21" s="29">
        <f>R21/Hauptstelle!$R$47</f>
        <v>0</v>
      </c>
      <c r="T21" s="28">
        <f t="shared" si="8"/>
        <v>0</v>
      </c>
      <c r="U21" s="29">
        <f>T21/Hauptstelle!$T$47</f>
        <v>0</v>
      </c>
      <c r="V21" s="29">
        <f t="shared" si="9"/>
        <v>0</v>
      </c>
      <c r="W21" s="16">
        <f t="shared" si="10"/>
        <v>0</v>
      </c>
    </row>
    <row r="22" spans="1:23" ht="9">
      <c r="A22" s="16" t="s">
        <v>35</v>
      </c>
      <c r="B22" s="30">
        <v>28</v>
      </c>
      <c r="C22" s="30"/>
      <c r="D22" s="16">
        <f t="shared" si="0"/>
        <v>0</v>
      </c>
      <c r="E22" s="30"/>
      <c r="F22" s="47">
        <f>E22/Hauptstelle!$E$50*100</f>
        <v>0</v>
      </c>
      <c r="G22" s="19">
        <v>8</v>
      </c>
      <c r="H22" s="20" t="e">
        <f t="shared" si="1"/>
        <v>#DIV/0!</v>
      </c>
      <c r="I22" s="21" t="e">
        <f t="shared" si="2"/>
        <v>#DIV/0!</v>
      </c>
      <c r="J22" s="22">
        <v>44</v>
      </c>
      <c r="K22" s="23">
        <f t="shared" si="11"/>
        <v>6.8133333333333335</v>
      </c>
      <c r="L22" s="24">
        <f t="shared" si="3"/>
        <v>0</v>
      </c>
      <c r="M22" s="25">
        <f t="shared" si="4"/>
        <v>0</v>
      </c>
      <c r="N22" s="26">
        <f>ROUND(V22*Hauptstelle!$J$54,-2)</f>
        <v>0</v>
      </c>
      <c r="O22" s="27">
        <f t="shared" si="5"/>
        <v>0</v>
      </c>
      <c r="P22" s="24">
        <f t="shared" si="6"/>
        <v>0</v>
      </c>
      <c r="Q22" s="24">
        <f>(P22*(1/Hauptstelle!$J$52))+((L22/100)*Hauptstelle!$J$53)</f>
        <v>0</v>
      </c>
      <c r="R22" s="28">
        <f t="shared" si="7"/>
        <v>0</v>
      </c>
      <c r="S22" s="29">
        <f>R22/Hauptstelle!$R$47</f>
        <v>0</v>
      </c>
      <c r="T22" s="28">
        <f t="shared" si="8"/>
        <v>0</v>
      </c>
      <c r="U22" s="29">
        <f>T22/Hauptstelle!$T$47</f>
        <v>0</v>
      </c>
      <c r="V22" s="29">
        <f t="shared" si="9"/>
        <v>0</v>
      </c>
      <c r="W22" s="16">
        <f t="shared" si="10"/>
        <v>0</v>
      </c>
    </row>
    <row r="23" spans="1:23" ht="9">
      <c r="A23" s="16" t="s">
        <v>36</v>
      </c>
      <c r="B23" s="30">
        <v>28</v>
      </c>
      <c r="C23" s="30"/>
      <c r="D23" s="16">
        <f>Hauptstelle!C785/$C$37*100</f>
        <v>0</v>
      </c>
      <c r="E23" s="30"/>
      <c r="F23" s="47">
        <f>E23/Hauptstelle!$E$50*100</f>
        <v>0</v>
      </c>
      <c r="G23" s="19">
        <v>16</v>
      </c>
      <c r="H23" s="20" t="e">
        <f t="shared" si="1"/>
        <v>#DIV/0!</v>
      </c>
      <c r="I23" s="21" t="e">
        <f t="shared" si="2"/>
        <v>#DIV/0!</v>
      </c>
      <c r="J23" s="22">
        <v>50</v>
      </c>
      <c r="K23" s="23">
        <f t="shared" si="11"/>
        <v>6.083333333333333</v>
      </c>
      <c r="L23" s="24">
        <f t="shared" si="3"/>
        <v>0</v>
      </c>
      <c r="M23" s="25">
        <f t="shared" si="4"/>
        <v>0</v>
      </c>
      <c r="N23" s="26">
        <f>ROUND(V23*Hauptstelle!$J$54,-2)</f>
        <v>0</v>
      </c>
      <c r="O23" s="27">
        <f t="shared" si="5"/>
        <v>0</v>
      </c>
      <c r="P23" s="24">
        <f t="shared" si="6"/>
        <v>0</v>
      </c>
      <c r="Q23" s="24">
        <f>(P23*(1/Hauptstelle!$J$52))+((L23/100)*Hauptstelle!$J$53)</f>
        <v>0</v>
      </c>
      <c r="R23" s="28">
        <f t="shared" si="7"/>
        <v>0</v>
      </c>
      <c r="S23" s="29">
        <f>R23/Hauptstelle!$R$47</f>
        <v>0</v>
      </c>
      <c r="T23" s="28">
        <f t="shared" si="8"/>
        <v>0</v>
      </c>
      <c r="U23" s="29">
        <f>T23/Hauptstelle!$T$47</f>
        <v>0</v>
      </c>
      <c r="V23" s="29">
        <f t="shared" si="9"/>
        <v>0</v>
      </c>
      <c r="W23" s="16">
        <f t="shared" si="10"/>
        <v>0</v>
      </c>
    </row>
    <row r="24" spans="1:23" ht="9">
      <c r="A24" s="16" t="s">
        <v>6</v>
      </c>
      <c r="B24" s="30">
        <v>28</v>
      </c>
      <c r="C24" s="30"/>
      <c r="D24" s="16">
        <f aca="true" t="shared" si="12" ref="D24:D36">C24/$C$37*100</f>
        <v>0</v>
      </c>
      <c r="E24" s="30"/>
      <c r="F24" s="47">
        <f>E24/Hauptstelle!$E$50*100</f>
        <v>0</v>
      </c>
      <c r="G24" s="19">
        <v>7.67</v>
      </c>
      <c r="H24" s="20" t="e">
        <f t="shared" si="1"/>
        <v>#DIV/0!</v>
      </c>
      <c r="I24" s="21" t="e">
        <f t="shared" si="2"/>
        <v>#DIV/0!</v>
      </c>
      <c r="J24" s="22">
        <v>78</v>
      </c>
      <c r="K24" s="23">
        <f t="shared" si="11"/>
        <v>2.6766666666666667</v>
      </c>
      <c r="L24" s="24">
        <f t="shared" si="3"/>
        <v>0</v>
      </c>
      <c r="M24" s="25">
        <f t="shared" si="4"/>
        <v>0</v>
      </c>
      <c r="N24" s="26">
        <f>ROUND(V24*Hauptstelle!$J$54,-2)</f>
        <v>0</v>
      </c>
      <c r="O24" s="27">
        <f t="shared" si="5"/>
        <v>0</v>
      </c>
      <c r="P24" s="24">
        <f t="shared" si="6"/>
        <v>0</v>
      </c>
      <c r="Q24" s="24">
        <f>(P24*(1/Hauptstelle!$J$52))+((L24/100)*Hauptstelle!$J$53)</f>
        <v>0</v>
      </c>
      <c r="R24" s="28">
        <f t="shared" si="7"/>
        <v>0</v>
      </c>
      <c r="S24" s="29">
        <f>R24/Hauptstelle!$R$47</f>
        <v>0</v>
      </c>
      <c r="T24" s="28">
        <f t="shared" si="8"/>
        <v>0</v>
      </c>
      <c r="U24" s="29">
        <f>T24/Hauptstelle!$T$47</f>
        <v>0</v>
      </c>
      <c r="V24" s="29">
        <f t="shared" si="9"/>
        <v>0</v>
      </c>
      <c r="W24" s="16">
        <f t="shared" si="10"/>
        <v>0</v>
      </c>
    </row>
    <row r="25" spans="1:23" ht="9">
      <c r="A25" s="16" t="s">
        <v>47</v>
      </c>
      <c r="B25" s="30">
        <v>28</v>
      </c>
      <c r="C25" s="30"/>
      <c r="D25" s="16">
        <f t="shared" si="12"/>
        <v>0</v>
      </c>
      <c r="E25" s="30"/>
      <c r="F25" s="47">
        <f>E25/Hauptstelle!$E$50*100</f>
        <v>0</v>
      </c>
      <c r="G25" s="19">
        <v>10</v>
      </c>
      <c r="H25" s="20" t="e">
        <f t="shared" si="1"/>
        <v>#DIV/0!</v>
      </c>
      <c r="I25" s="21" t="e">
        <f t="shared" si="2"/>
        <v>#DIV/0!</v>
      </c>
      <c r="J25" s="22">
        <v>70</v>
      </c>
      <c r="K25" s="23">
        <f t="shared" si="11"/>
        <v>3.65</v>
      </c>
      <c r="L25" s="24">
        <f t="shared" si="3"/>
        <v>0</v>
      </c>
      <c r="M25" s="25">
        <f t="shared" si="4"/>
        <v>0</v>
      </c>
      <c r="N25" s="26">
        <f>ROUND(V25*Hauptstelle!$J$54,-2)</f>
        <v>0</v>
      </c>
      <c r="O25" s="27">
        <f t="shared" si="5"/>
        <v>0</v>
      </c>
      <c r="P25" s="24">
        <f t="shared" si="6"/>
        <v>0</v>
      </c>
      <c r="Q25" s="24">
        <f>(P25*(1/Hauptstelle!$J$52))+((L25/100)*Hauptstelle!$J$53)</f>
        <v>0</v>
      </c>
      <c r="R25" s="28">
        <f t="shared" si="7"/>
        <v>0</v>
      </c>
      <c r="S25" s="29">
        <f>R25/Hauptstelle!$R$47</f>
        <v>0</v>
      </c>
      <c r="T25" s="28">
        <f t="shared" si="8"/>
        <v>0</v>
      </c>
      <c r="U25" s="29">
        <f>T25/Hauptstelle!$T$47</f>
        <v>0</v>
      </c>
      <c r="V25" s="29">
        <f t="shared" si="9"/>
        <v>0</v>
      </c>
      <c r="W25" s="16">
        <f t="shared" si="10"/>
        <v>0</v>
      </c>
    </row>
    <row r="26" spans="1:23" ht="9">
      <c r="A26" s="16" t="s">
        <v>48</v>
      </c>
      <c r="B26" s="30">
        <v>28</v>
      </c>
      <c r="C26" s="30"/>
      <c r="D26" s="16">
        <f t="shared" si="12"/>
        <v>0</v>
      </c>
      <c r="E26" s="30"/>
      <c r="F26" s="47">
        <f>E26/Hauptstelle!$E$50*100</f>
        <v>0</v>
      </c>
      <c r="G26" s="19">
        <v>10</v>
      </c>
      <c r="H26" s="20" t="e">
        <f t="shared" si="1"/>
        <v>#DIV/0!</v>
      </c>
      <c r="I26" s="21" t="e">
        <f t="shared" si="2"/>
        <v>#DIV/0!</v>
      </c>
      <c r="J26" s="22">
        <v>70</v>
      </c>
      <c r="K26" s="23">
        <f t="shared" si="11"/>
        <v>3.65</v>
      </c>
      <c r="L26" s="24">
        <f t="shared" si="3"/>
        <v>0</v>
      </c>
      <c r="M26" s="25">
        <f t="shared" si="4"/>
        <v>0</v>
      </c>
      <c r="N26" s="26">
        <f>ROUND(V26*Hauptstelle!$J$54,-2)</f>
        <v>0</v>
      </c>
      <c r="O26" s="27">
        <f t="shared" si="5"/>
        <v>0</v>
      </c>
      <c r="P26" s="24">
        <f t="shared" si="6"/>
        <v>0</v>
      </c>
      <c r="Q26" s="24">
        <f>(P26*(1/Hauptstelle!$J$52))+((L26/100)*Hauptstelle!$J$53)</f>
        <v>0</v>
      </c>
      <c r="R26" s="28">
        <f t="shared" si="7"/>
        <v>0</v>
      </c>
      <c r="S26" s="29">
        <f>R26/Hauptstelle!$R$47</f>
        <v>0</v>
      </c>
      <c r="T26" s="28">
        <f t="shared" si="8"/>
        <v>0</v>
      </c>
      <c r="U26" s="29">
        <f>T26/Hauptstelle!$T$47</f>
        <v>0</v>
      </c>
      <c r="V26" s="29">
        <f t="shared" si="9"/>
        <v>0</v>
      </c>
      <c r="W26" s="16">
        <f t="shared" si="10"/>
        <v>0</v>
      </c>
    </row>
    <row r="27" spans="1:23" ht="9">
      <c r="A27" s="16" t="s">
        <v>37</v>
      </c>
      <c r="B27" s="30">
        <v>28</v>
      </c>
      <c r="C27" s="30"/>
      <c r="D27" s="16">
        <f t="shared" si="12"/>
        <v>0</v>
      </c>
      <c r="E27" s="30"/>
      <c r="F27" s="47">
        <f>E27/Hauptstelle!$E$50*100</f>
        <v>0</v>
      </c>
      <c r="G27" s="19">
        <v>16.33</v>
      </c>
      <c r="H27" s="20" t="e">
        <f t="shared" si="1"/>
        <v>#DIV/0!</v>
      </c>
      <c r="I27" s="21" t="e">
        <f t="shared" si="2"/>
        <v>#DIV/0!</v>
      </c>
      <c r="J27" s="22">
        <v>30</v>
      </c>
      <c r="K27" s="23">
        <f t="shared" si="11"/>
        <v>8.516666666666667</v>
      </c>
      <c r="L27" s="24">
        <f t="shared" si="3"/>
        <v>0</v>
      </c>
      <c r="M27" s="25">
        <f t="shared" si="4"/>
        <v>0</v>
      </c>
      <c r="N27" s="26">
        <f>ROUND(V27*Hauptstelle!$J$54,-2)</f>
        <v>0</v>
      </c>
      <c r="O27" s="27">
        <f t="shared" si="5"/>
        <v>0</v>
      </c>
      <c r="P27" s="24">
        <f t="shared" si="6"/>
        <v>0</v>
      </c>
      <c r="Q27" s="24">
        <f>(P27*(1/Hauptstelle!$J$52))+((L27/100)*Hauptstelle!$J$53)</f>
        <v>0</v>
      </c>
      <c r="R27" s="28">
        <f t="shared" si="7"/>
        <v>0</v>
      </c>
      <c r="S27" s="29">
        <f>R27/Hauptstelle!$R$47</f>
        <v>0</v>
      </c>
      <c r="T27" s="28">
        <f t="shared" si="8"/>
        <v>0</v>
      </c>
      <c r="U27" s="29">
        <f>T27/Hauptstelle!$T$47</f>
        <v>0</v>
      </c>
      <c r="V27" s="29">
        <f t="shared" si="9"/>
        <v>0</v>
      </c>
      <c r="W27" s="16">
        <f t="shared" si="10"/>
        <v>0</v>
      </c>
    </row>
    <row r="28" spans="1:23" ht="9">
      <c r="A28" s="16" t="s">
        <v>38</v>
      </c>
      <c r="B28" s="30">
        <v>28</v>
      </c>
      <c r="C28" s="30"/>
      <c r="D28" s="16">
        <f t="shared" si="12"/>
        <v>0</v>
      </c>
      <c r="E28" s="30"/>
      <c r="F28" s="47">
        <f>E28/Hauptstelle!$E$50*100</f>
        <v>0</v>
      </c>
      <c r="G28" s="19">
        <v>16.33</v>
      </c>
      <c r="H28" s="20" t="e">
        <f t="shared" si="1"/>
        <v>#DIV/0!</v>
      </c>
      <c r="I28" s="21" t="e">
        <f t="shared" si="2"/>
        <v>#DIV/0!</v>
      </c>
      <c r="J28" s="22">
        <v>30</v>
      </c>
      <c r="K28" s="23">
        <f t="shared" si="11"/>
        <v>8.516666666666667</v>
      </c>
      <c r="L28" s="24">
        <f t="shared" si="3"/>
        <v>0</v>
      </c>
      <c r="M28" s="25">
        <f t="shared" si="4"/>
        <v>0</v>
      </c>
      <c r="N28" s="26">
        <f>ROUND(V28*Hauptstelle!$J$54,-2)</f>
        <v>0</v>
      </c>
      <c r="O28" s="27">
        <f t="shared" si="5"/>
        <v>0</v>
      </c>
      <c r="P28" s="24">
        <f t="shared" si="6"/>
        <v>0</v>
      </c>
      <c r="Q28" s="24">
        <f>(P28*(1/Hauptstelle!$J$52))+((L28/100)*Hauptstelle!$J$53)</f>
        <v>0</v>
      </c>
      <c r="R28" s="28">
        <f t="shared" si="7"/>
        <v>0</v>
      </c>
      <c r="S28" s="29">
        <f>R28/Hauptstelle!$R$47</f>
        <v>0</v>
      </c>
      <c r="T28" s="28">
        <f t="shared" si="8"/>
        <v>0</v>
      </c>
      <c r="U28" s="29">
        <f>T28/Hauptstelle!$T$47</f>
        <v>0</v>
      </c>
      <c r="V28" s="29">
        <f t="shared" si="9"/>
        <v>0</v>
      </c>
      <c r="W28" s="16">
        <f t="shared" si="10"/>
        <v>0</v>
      </c>
    </row>
    <row r="29" spans="1:23" ht="9">
      <c r="A29" s="16" t="s">
        <v>39</v>
      </c>
      <c r="B29" s="30">
        <v>28</v>
      </c>
      <c r="C29" s="30"/>
      <c r="D29" s="16">
        <f t="shared" si="12"/>
        <v>0</v>
      </c>
      <c r="E29" s="30"/>
      <c r="F29" s="47">
        <f>E29/Hauptstelle!$E$50*100</f>
        <v>0</v>
      </c>
      <c r="G29" s="19">
        <v>16.33</v>
      </c>
      <c r="H29" s="20" t="e">
        <f t="shared" si="1"/>
        <v>#DIV/0!</v>
      </c>
      <c r="I29" s="21" t="e">
        <f t="shared" si="2"/>
        <v>#DIV/0!</v>
      </c>
      <c r="J29" s="22">
        <v>30</v>
      </c>
      <c r="K29" s="23">
        <f t="shared" si="11"/>
        <v>8.516666666666667</v>
      </c>
      <c r="L29" s="24">
        <f t="shared" si="3"/>
        <v>0</v>
      </c>
      <c r="M29" s="25">
        <f t="shared" si="4"/>
        <v>0</v>
      </c>
      <c r="N29" s="26">
        <f>ROUND(V29*Hauptstelle!$J$54,-2)</f>
        <v>0</v>
      </c>
      <c r="O29" s="27">
        <f t="shared" si="5"/>
        <v>0</v>
      </c>
      <c r="P29" s="24">
        <f t="shared" si="6"/>
        <v>0</v>
      </c>
      <c r="Q29" s="24">
        <f>(P29*(1/Hauptstelle!$J$52))+((L29/100)*Hauptstelle!$J$53)</f>
        <v>0</v>
      </c>
      <c r="R29" s="28">
        <f t="shared" si="7"/>
        <v>0</v>
      </c>
      <c r="S29" s="29">
        <f>R29/Hauptstelle!$R$47</f>
        <v>0</v>
      </c>
      <c r="T29" s="28">
        <f t="shared" si="8"/>
        <v>0</v>
      </c>
      <c r="U29" s="29">
        <f>T29/Hauptstelle!$T$47</f>
        <v>0</v>
      </c>
      <c r="V29" s="29">
        <f t="shared" si="9"/>
        <v>0</v>
      </c>
      <c r="W29" s="16">
        <f t="shared" si="10"/>
        <v>0</v>
      </c>
    </row>
    <row r="30" spans="1:23" ht="9">
      <c r="A30" s="16" t="s">
        <v>40</v>
      </c>
      <c r="B30" s="30">
        <v>28</v>
      </c>
      <c r="C30" s="30"/>
      <c r="D30" s="16">
        <f t="shared" si="12"/>
        <v>0</v>
      </c>
      <c r="E30" s="30"/>
      <c r="F30" s="47">
        <f>E30/Hauptstelle!$E$50*100</f>
        <v>0</v>
      </c>
      <c r="G30" s="19">
        <v>16.33</v>
      </c>
      <c r="H30" s="20" t="e">
        <f t="shared" si="1"/>
        <v>#DIV/0!</v>
      </c>
      <c r="I30" s="21" t="e">
        <f t="shared" si="2"/>
        <v>#DIV/0!</v>
      </c>
      <c r="J30" s="22">
        <v>30</v>
      </c>
      <c r="K30" s="23">
        <f t="shared" si="11"/>
        <v>8.516666666666667</v>
      </c>
      <c r="L30" s="24">
        <f t="shared" si="3"/>
        <v>0</v>
      </c>
      <c r="M30" s="25">
        <f t="shared" si="4"/>
        <v>0</v>
      </c>
      <c r="N30" s="26">
        <f>ROUND(V30*Hauptstelle!$J$54,-2)</f>
        <v>0</v>
      </c>
      <c r="O30" s="27">
        <f t="shared" si="5"/>
        <v>0</v>
      </c>
      <c r="P30" s="24">
        <f t="shared" si="6"/>
        <v>0</v>
      </c>
      <c r="Q30" s="24">
        <f>(P30*(1/Hauptstelle!$J$52))+((L30/100)*Hauptstelle!$J$53)</f>
        <v>0</v>
      </c>
      <c r="R30" s="28">
        <f t="shared" si="7"/>
        <v>0</v>
      </c>
      <c r="S30" s="29">
        <f>R30/Hauptstelle!$R$47</f>
        <v>0</v>
      </c>
      <c r="T30" s="28">
        <f t="shared" si="8"/>
        <v>0</v>
      </c>
      <c r="U30" s="29">
        <f>T30/Hauptstelle!$T$47</f>
        <v>0</v>
      </c>
      <c r="V30" s="29">
        <f t="shared" si="9"/>
        <v>0</v>
      </c>
      <c r="W30" s="16">
        <f t="shared" si="10"/>
        <v>0</v>
      </c>
    </row>
    <row r="31" spans="1:23" ht="9">
      <c r="A31" s="16" t="s">
        <v>41</v>
      </c>
      <c r="B31" s="30">
        <v>28</v>
      </c>
      <c r="C31" s="30"/>
      <c r="D31" s="16">
        <f t="shared" si="12"/>
        <v>0</v>
      </c>
      <c r="E31" s="30"/>
      <c r="F31" s="47">
        <f>E31/Hauptstelle!$E$50*100</f>
        <v>0</v>
      </c>
      <c r="G31" s="19">
        <v>16.33</v>
      </c>
      <c r="H31" s="20" t="e">
        <f t="shared" si="1"/>
        <v>#DIV/0!</v>
      </c>
      <c r="I31" s="21" t="e">
        <f t="shared" si="2"/>
        <v>#DIV/0!</v>
      </c>
      <c r="J31" s="22">
        <v>30</v>
      </c>
      <c r="K31" s="23">
        <f t="shared" si="11"/>
        <v>8.516666666666667</v>
      </c>
      <c r="L31" s="24">
        <f t="shared" si="3"/>
        <v>0</v>
      </c>
      <c r="M31" s="25">
        <f t="shared" si="4"/>
        <v>0</v>
      </c>
      <c r="N31" s="26">
        <f>ROUND(V31*Hauptstelle!$J$54,-2)</f>
        <v>0</v>
      </c>
      <c r="O31" s="27">
        <f t="shared" si="5"/>
        <v>0</v>
      </c>
      <c r="P31" s="24">
        <f t="shared" si="6"/>
        <v>0</v>
      </c>
      <c r="Q31" s="24">
        <f>(P31*(1/Hauptstelle!$J$52))+((L31/100)*Hauptstelle!$J$53)</f>
        <v>0</v>
      </c>
      <c r="R31" s="28">
        <f t="shared" si="7"/>
        <v>0</v>
      </c>
      <c r="S31" s="29">
        <f>R31/Hauptstelle!$R$47</f>
        <v>0</v>
      </c>
      <c r="T31" s="28">
        <f t="shared" si="8"/>
        <v>0</v>
      </c>
      <c r="U31" s="29">
        <f>T31/Hauptstelle!$T$47</f>
        <v>0</v>
      </c>
      <c r="V31" s="29">
        <f t="shared" si="9"/>
        <v>0</v>
      </c>
      <c r="W31" s="16">
        <f t="shared" si="10"/>
        <v>0</v>
      </c>
    </row>
    <row r="32" spans="1:23" ht="9">
      <c r="A32" s="16" t="s">
        <v>42</v>
      </c>
      <c r="B32" s="30">
        <v>28</v>
      </c>
      <c r="C32" s="30"/>
      <c r="D32" s="16">
        <f t="shared" si="12"/>
        <v>0</v>
      </c>
      <c r="E32" s="30"/>
      <c r="F32" s="47">
        <f>E32/Hauptstelle!$E$50*100</f>
        <v>0</v>
      </c>
      <c r="G32" s="19">
        <v>16.33</v>
      </c>
      <c r="H32" s="20" t="e">
        <f t="shared" si="1"/>
        <v>#DIV/0!</v>
      </c>
      <c r="I32" s="21" t="e">
        <f t="shared" si="2"/>
        <v>#DIV/0!</v>
      </c>
      <c r="J32" s="22">
        <v>30</v>
      </c>
      <c r="K32" s="23">
        <f t="shared" si="11"/>
        <v>8.516666666666667</v>
      </c>
      <c r="L32" s="24">
        <f t="shared" si="3"/>
        <v>0</v>
      </c>
      <c r="M32" s="25">
        <f t="shared" si="4"/>
        <v>0</v>
      </c>
      <c r="N32" s="26">
        <f>ROUND(V32*Hauptstelle!$J$54,-2)</f>
        <v>0</v>
      </c>
      <c r="O32" s="27">
        <f t="shared" si="5"/>
        <v>0</v>
      </c>
      <c r="P32" s="24">
        <f t="shared" si="6"/>
        <v>0</v>
      </c>
      <c r="Q32" s="24">
        <f>(P32*(1/Hauptstelle!$J$52))+((L32/100)*Hauptstelle!$J$53)</f>
        <v>0</v>
      </c>
      <c r="R32" s="28">
        <f t="shared" si="7"/>
        <v>0</v>
      </c>
      <c r="S32" s="29">
        <f>R32/Hauptstelle!$R$47</f>
        <v>0</v>
      </c>
      <c r="T32" s="28">
        <f t="shared" si="8"/>
        <v>0</v>
      </c>
      <c r="U32" s="29">
        <f>T32/Hauptstelle!$T$47</f>
        <v>0</v>
      </c>
      <c r="V32" s="29">
        <f t="shared" si="9"/>
        <v>0</v>
      </c>
      <c r="W32" s="16">
        <f t="shared" si="10"/>
        <v>0</v>
      </c>
    </row>
    <row r="33" spans="1:23" ht="9">
      <c r="A33" s="16" t="s">
        <v>43</v>
      </c>
      <c r="B33" s="30">
        <v>28</v>
      </c>
      <c r="C33" s="30"/>
      <c r="D33" s="16">
        <f t="shared" si="12"/>
        <v>0</v>
      </c>
      <c r="E33" s="30"/>
      <c r="F33" s="47">
        <f>E33/Hauptstelle!$E$50*100</f>
        <v>0</v>
      </c>
      <c r="G33" s="19">
        <v>16.33</v>
      </c>
      <c r="H33" s="20" t="e">
        <f t="shared" si="1"/>
        <v>#DIV/0!</v>
      </c>
      <c r="I33" s="21" t="e">
        <f t="shared" si="2"/>
        <v>#DIV/0!</v>
      </c>
      <c r="J33" s="22">
        <v>30</v>
      </c>
      <c r="K33" s="23">
        <f t="shared" si="11"/>
        <v>8.516666666666667</v>
      </c>
      <c r="L33" s="24">
        <f t="shared" si="3"/>
        <v>0</v>
      </c>
      <c r="M33" s="25">
        <f t="shared" si="4"/>
        <v>0</v>
      </c>
      <c r="N33" s="26">
        <f>ROUND(V33*Hauptstelle!$J$54,-2)</f>
        <v>0</v>
      </c>
      <c r="O33" s="27">
        <f t="shared" si="5"/>
        <v>0</v>
      </c>
      <c r="P33" s="24">
        <f t="shared" si="6"/>
        <v>0</v>
      </c>
      <c r="Q33" s="24">
        <f>(P33*(1/Hauptstelle!$J$52))+((L33/100)*Hauptstelle!$J$53)</f>
        <v>0</v>
      </c>
      <c r="R33" s="28">
        <f t="shared" si="7"/>
        <v>0</v>
      </c>
      <c r="S33" s="29">
        <f>R33/Hauptstelle!$R$47</f>
        <v>0</v>
      </c>
      <c r="T33" s="28">
        <f t="shared" si="8"/>
        <v>0</v>
      </c>
      <c r="U33" s="29">
        <f>T33/Hauptstelle!$T$47</f>
        <v>0</v>
      </c>
      <c r="V33" s="29">
        <f t="shared" si="9"/>
        <v>0</v>
      </c>
      <c r="W33" s="16">
        <f t="shared" si="10"/>
        <v>0</v>
      </c>
    </row>
    <row r="34" spans="1:23" ht="9">
      <c r="A34" s="16" t="s">
        <v>44</v>
      </c>
      <c r="B34" s="30">
        <v>28</v>
      </c>
      <c r="C34" s="30"/>
      <c r="D34" s="16">
        <f t="shared" si="12"/>
        <v>0</v>
      </c>
      <c r="E34" s="30"/>
      <c r="F34" s="47">
        <f>E34/Hauptstelle!$E$50*100</f>
        <v>0</v>
      </c>
      <c r="G34" s="19">
        <v>16.33</v>
      </c>
      <c r="H34" s="20" t="e">
        <f t="shared" si="1"/>
        <v>#DIV/0!</v>
      </c>
      <c r="I34" s="21" t="e">
        <f t="shared" si="2"/>
        <v>#DIV/0!</v>
      </c>
      <c r="J34" s="22">
        <v>30</v>
      </c>
      <c r="K34" s="23">
        <f t="shared" si="11"/>
        <v>8.516666666666667</v>
      </c>
      <c r="L34" s="24">
        <f t="shared" si="3"/>
        <v>0</v>
      </c>
      <c r="M34" s="25">
        <f t="shared" si="4"/>
        <v>0</v>
      </c>
      <c r="N34" s="26">
        <f>ROUND(V34*Hauptstelle!$J$54,-2)</f>
        <v>0</v>
      </c>
      <c r="O34" s="27">
        <f t="shared" si="5"/>
        <v>0</v>
      </c>
      <c r="P34" s="24">
        <f t="shared" si="6"/>
        <v>0</v>
      </c>
      <c r="Q34" s="24">
        <f>(P34*(1/Hauptstelle!$J$52))+((L34/100)*Hauptstelle!$J$53)</f>
        <v>0</v>
      </c>
      <c r="R34" s="28">
        <f t="shared" si="7"/>
        <v>0</v>
      </c>
      <c r="S34" s="29">
        <f>R34/Hauptstelle!$R$47</f>
        <v>0</v>
      </c>
      <c r="T34" s="28">
        <f t="shared" si="8"/>
        <v>0</v>
      </c>
      <c r="U34" s="29">
        <f>T34/Hauptstelle!$T$47</f>
        <v>0</v>
      </c>
      <c r="V34" s="29">
        <f t="shared" si="9"/>
        <v>0</v>
      </c>
      <c r="W34" s="16">
        <f t="shared" si="10"/>
        <v>0</v>
      </c>
    </row>
    <row r="35" spans="1:23" ht="9">
      <c r="A35" s="16" t="s">
        <v>45</v>
      </c>
      <c r="B35" s="30">
        <v>28</v>
      </c>
      <c r="C35" s="30"/>
      <c r="D35" s="16">
        <f t="shared" si="12"/>
        <v>0</v>
      </c>
      <c r="E35" s="30"/>
      <c r="F35" s="47">
        <f>E35/Hauptstelle!$E$50*100</f>
        <v>0</v>
      </c>
      <c r="G35" s="19">
        <v>16.33</v>
      </c>
      <c r="H35" s="20" t="e">
        <f t="shared" si="1"/>
        <v>#DIV/0!</v>
      </c>
      <c r="I35" s="21" t="e">
        <f t="shared" si="2"/>
        <v>#DIV/0!</v>
      </c>
      <c r="J35" s="22">
        <v>30</v>
      </c>
      <c r="K35" s="23">
        <f t="shared" si="11"/>
        <v>8.516666666666667</v>
      </c>
      <c r="L35" s="24">
        <f t="shared" si="3"/>
        <v>0</v>
      </c>
      <c r="M35" s="25">
        <f t="shared" si="4"/>
        <v>0</v>
      </c>
      <c r="N35" s="26">
        <f>ROUND(V35*Hauptstelle!$J$54,-2)</f>
        <v>0</v>
      </c>
      <c r="O35" s="27">
        <f t="shared" si="5"/>
        <v>0</v>
      </c>
      <c r="P35" s="24">
        <f t="shared" si="6"/>
        <v>0</v>
      </c>
      <c r="Q35" s="24">
        <f>(P35*(1/Hauptstelle!$J$52))+((L35/100)*Hauptstelle!$J$53)</f>
        <v>0</v>
      </c>
      <c r="R35" s="28">
        <f t="shared" si="7"/>
        <v>0</v>
      </c>
      <c r="S35" s="29">
        <f>R35/Hauptstelle!$R$47</f>
        <v>0</v>
      </c>
      <c r="T35" s="28">
        <f t="shared" si="8"/>
        <v>0</v>
      </c>
      <c r="U35" s="29">
        <f>T35/Hauptstelle!$T$47</f>
        <v>0</v>
      </c>
      <c r="V35" s="29">
        <f t="shared" si="9"/>
        <v>0</v>
      </c>
      <c r="W35" s="16">
        <f t="shared" si="10"/>
        <v>0</v>
      </c>
    </row>
    <row r="36" spans="1:23" ht="9">
      <c r="A36" s="16" t="s">
        <v>46</v>
      </c>
      <c r="B36" s="30">
        <v>28</v>
      </c>
      <c r="C36" s="30"/>
      <c r="D36" s="16">
        <f t="shared" si="12"/>
        <v>0</v>
      </c>
      <c r="E36" s="30"/>
      <c r="F36" s="47">
        <f>E36/Hauptstelle!$E$50*100</f>
        <v>0</v>
      </c>
      <c r="G36" s="19">
        <v>16.33</v>
      </c>
      <c r="H36" s="20" t="e">
        <f t="shared" si="1"/>
        <v>#DIV/0!</v>
      </c>
      <c r="I36" s="21" t="e">
        <f t="shared" si="2"/>
        <v>#DIV/0!</v>
      </c>
      <c r="J36" s="22">
        <v>30</v>
      </c>
      <c r="K36" s="23">
        <f t="shared" si="11"/>
        <v>8.516666666666667</v>
      </c>
      <c r="L36" s="24">
        <f t="shared" si="3"/>
        <v>0</v>
      </c>
      <c r="M36" s="25">
        <f t="shared" si="4"/>
        <v>0</v>
      </c>
      <c r="N36" s="26">
        <f>ROUND(V36*Hauptstelle!$J$54,-2)</f>
        <v>0</v>
      </c>
      <c r="O36" s="27">
        <f t="shared" si="5"/>
        <v>0</v>
      </c>
      <c r="P36" s="24">
        <f t="shared" si="6"/>
        <v>0</v>
      </c>
      <c r="Q36" s="24">
        <f>(P36*(1/Hauptstelle!$J$52))+((L36/100)*Hauptstelle!$J$53)</f>
        <v>0</v>
      </c>
      <c r="R36" s="28">
        <f t="shared" si="7"/>
        <v>0</v>
      </c>
      <c r="S36" s="29">
        <f>R36/Hauptstelle!$R$47</f>
        <v>0</v>
      </c>
      <c r="T36" s="28">
        <f t="shared" si="8"/>
        <v>0</v>
      </c>
      <c r="U36" s="29">
        <f>T36/Hauptstelle!$T$47</f>
        <v>0</v>
      </c>
      <c r="V36" s="29">
        <f t="shared" si="9"/>
        <v>0</v>
      </c>
      <c r="W36" s="16">
        <f t="shared" si="10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11041</v>
      </c>
      <c r="D37" s="32"/>
      <c r="E37" s="32">
        <f>SUM(E2:E36)</f>
        <v>40904</v>
      </c>
      <c r="F37" s="32"/>
      <c r="G37" s="98"/>
      <c r="H37" s="85">
        <f>E37/C37</f>
        <v>3.704736889774477</v>
      </c>
      <c r="I37" s="78">
        <f t="shared" si="2"/>
        <v>71.58010057159306</v>
      </c>
      <c r="J37" s="99"/>
      <c r="K37" s="99"/>
      <c r="L37" s="41">
        <f>SUM(L2:L36)</f>
        <v>11041</v>
      </c>
      <c r="M37" s="100"/>
      <c r="N37" s="101">
        <f>SUM(N2:N36)</f>
        <v>4400</v>
      </c>
      <c r="O37" s="39">
        <f>SUM(O2:O36)</f>
        <v>9791.29671749806</v>
      </c>
      <c r="P37" s="40"/>
      <c r="Q37" s="41">
        <f>SUM(P2:P36)</f>
        <v>2093.5588262102997</v>
      </c>
      <c r="R37" s="42">
        <f>SUM(R2:R36)</f>
        <v>12247.3455972929</v>
      </c>
      <c r="S37" s="43"/>
      <c r="T37" s="42">
        <f>SUM(T2:T36)</f>
        <v>552675.54</v>
      </c>
      <c r="U37" s="43"/>
      <c r="V37" s="43"/>
      <c r="W37" s="16">
        <f>SUM(W2:W36)</f>
        <v>1145312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  <selection activeCell="A1" sqref="A1"/>
    </sheetView>
  </sheetViews>
  <sheetFormatPr defaultColWidth="11.421875" defaultRowHeight="12.75"/>
  <cols>
    <col min="1" max="1" width="19.28125" style="93" customWidth="1"/>
    <col min="2" max="2" width="6.140625" style="93" customWidth="1"/>
    <col min="3" max="3" width="7.00390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2812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7.00390625" style="93" bestFit="1" customWidth="1"/>
    <col min="13" max="13" width="6.00390625" style="93" bestFit="1" customWidth="1"/>
    <col min="14" max="14" width="14.421875" style="93" bestFit="1" customWidth="1"/>
    <col min="15" max="21" width="13.7109375" style="93" bestFit="1" customWidth="1"/>
    <col min="22" max="22" width="13.57421875" style="93" bestFit="1" customWidth="1"/>
    <col min="23" max="23" width="12.57421875" style="93" customWidth="1"/>
    <col min="24" max="16384" width="11.421875" style="93" customWidth="1"/>
  </cols>
  <sheetData>
    <row r="1" spans="1:23" ht="27">
      <c r="A1" s="1" t="s">
        <v>12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>
        <v>1768</v>
      </c>
      <c r="D2" s="47">
        <f>C2/Hauptstelle!$E$50*100</f>
        <v>0.17073910331067757</v>
      </c>
      <c r="E2" s="30">
        <v>4376</v>
      </c>
      <c r="F2" s="47">
        <f>E2/Hauptstelle!$E$50*100</f>
        <v>0.4225985950721296</v>
      </c>
      <c r="G2" s="19">
        <v>19.61</v>
      </c>
      <c r="H2" s="20">
        <f aca="true" t="shared" si="0" ref="H2:H36">E2/C2</f>
        <v>2.475113122171946</v>
      </c>
      <c r="I2" s="21">
        <f aca="true" t="shared" si="1" ref="I2:I37">((365-(H2*B2))*100)/365</f>
        <v>81.01283084361248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3360.5567844640746</v>
      </c>
      <c r="M2" s="25">
        <f aca="true" t="shared" si="3" ref="M2:M36">L2-C2</f>
        <v>1592.5567844640746</v>
      </c>
      <c r="N2" s="26">
        <f>ROUND(V2*Hauptstelle!$J$54,Hauptstelle!W51)</f>
        <v>1600</v>
      </c>
      <c r="O2" s="27">
        <f aca="true" t="shared" si="4" ref="O2:O36">E2/K2</f>
        <v>1634.8692403486923</v>
      </c>
      <c r="P2" s="24">
        <f aca="true" t="shared" si="5" ref="P2:P36">IF(M2&lt;0,0,M2)</f>
        <v>1592.5567844640746</v>
      </c>
      <c r="Q2" s="24">
        <f>(P2*(1/Hauptstelle!$J$52))+((L2/100)*Hauptstelle!$J$53)</f>
        <v>327.28351766961123</v>
      </c>
      <c r="R2" s="28">
        <f aca="true" t="shared" si="6" ref="R2:R36">Q2*G2</f>
        <v>6418.029781501076</v>
      </c>
      <c r="S2" s="29">
        <f>R2/Hauptstelle!$R$47</f>
        <v>0.027233956614348298</v>
      </c>
      <c r="T2" s="28">
        <f aca="true" t="shared" si="7" ref="T2:T36">E2*G2</f>
        <v>85813.36</v>
      </c>
      <c r="U2" s="29">
        <f>T2/Hauptstelle!$T$47</f>
        <v>0.0054115655167882625</v>
      </c>
      <c r="V2" s="29">
        <f aca="true" t="shared" si="8" ref="V2:V36">(S2+U2)/2</f>
        <v>0.01632276106556828</v>
      </c>
      <c r="W2" s="16">
        <f aca="true" t="shared" si="9" ref="W2:W36">B2*E2</f>
        <v>122528</v>
      </c>
    </row>
    <row r="3" spans="1:23" ht="9">
      <c r="A3" s="16" t="s">
        <v>1</v>
      </c>
      <c r="B3" s="30">
        <v>28</v>
      </c>
      <c r="C3" s="30">
        <v>2456</v>
      </c>
      <c r="D3" s="47">
        <f>C3/Hauptstelle!$E$50*100</f>
        <v>0.23718056432750234</v>
      </c>
      <c r="E3" s="30">
        <v>6609</v>
      </c>
      <c r="F3" s="47">
        <f>E3/Hauptstelle!$E$50*100</f>
        <v>0.6382436277037715</v>
      </c>
      <c r="G3" s="19">
        <v>15.41</v>
      </c>
      <c r="H3" s="20">
        <f t="shared" si="0"/>
        <v>2.6909609120521174</v>
      </c>
      <c r="I3" s="21">
        <f t="shared" si="1"/>
        <v>79.357012181518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2791.4661525794536</v>
      </c>
      <c r="M3" s="25">
        <f t="shared" si="3"/>
        <v>335.4661525794536</v>
      </c>
      <c r="N3" s="26">
        <f>ROUND(V3*Hauptstelle!$J$54,Hauptstelle!W51)</f>
        <v>900</v>
      </c>
      <c r="O3" s="27">
        <f t="shared" si="4"/>
        <v>1358.013698630137</v>
      </c>
      <c r="P3" s="24">
        <f t="shared" si="5"/>
        <v>335.4661525794536</v>
      </c>
      <c r="Q3" s="24">
        <f>(P3*(1/Hauptstelle!$J$52))+((L3/100)*Hauptstelle!$J$53)</f>
        <v>173.11992288691806</v>
      </c>
      <c r="R3" s="28">
        <f t="shared" si="6"/>
        <v>2667.7780116874073</v>
      </c>
      <c r="S3" s="29">
        <f>R3/Hauptstelle!$R$47</f>
        <v>0.0113203199580689</v>
      </c>
      <c r="T3" s="28">
        <f t="shared" si="7"/>
        <v>101844.69</v>
      </c>
      <c r="U3" s="29">
        <f>T3/Hauptstelle!$T$47</f>
        <v>0.006422533886005517</v>
      </c>
      <c r="V3" s="29">
        <f t="shared" si="8"/>
        <v>0.008871426922037209</v>
      </c>
      <c r="W3" s="16">
        <f t="shared" si="9"/>
        <v>185052</v>
      </c>
    </row>
    <row r="4" spans="1:23" ht="9">
      <c r="A4" s="16" t="s">
        <v>2</v>
      </c>
      <c r="B4" s="30">
        <v>28</v>
      </c>
      <c r="C4" s="30">
        <v>9865</v>
      </c>
      <c r="D4" s="47">
        <f>C4/Hauptstelle!$E$50*100</f>
        <v>0.9526817048415351</v>
      </c>
      <c r="E4" s="30">
        <v>15648</v>
      </c>
      <c r="F4" s="47">
        <f>E4/Hauptstelle!$E$50*100</f>
        <v>1.511156950568712</v>
      </c>
      <c r="G4" s="19">
        <v>10.29</v>
      </c>
      <c r="H4" s="20">
        <f t="shared" si="0"/>
        <v>1.5862138874809935</v>
      </c>
      <c r="I4" s="21">
        <f t="shared" si="1"/>
        <v>87.83178387685813</v>
      </c>
      <c r="J4" s="22">
        <v>60</v>
      </c>
      <c r="K4" s="23">
        <f t="shared" si="10"/>
        <v>4.866666666666666</v>
      </c>
      <c r="L4" s="24">
        <f t="shared" si="2"/>
        <v>6609.299796574868</v>
      </c>
      <c r="M4" s="25">
        <f t="shared" si="3"/>
        <v>-3255.700203425132</v>
      </c>
      <c r="N4" s="26">
        <f>ROUND(V4*Hauptstelle!$J$54,Hauptstelle!W51)</f>
        <v>1200</v>
      </c>
      <c r="O4" s="27">
        <f t="shared" si="4"/>
        <v>3215.342465753425</v>
      </c>
      <c r="P4" s="24">
        <f t="shared" si="5"/>
        <v>0</v>
      </c>
      <c r="Q4" s="24">
        <f>(P4*(1/Hauptstelle!$J$52))+((L4/100)*Hauptstelle!$J$53)</f>
        <v>330.4649898287434</v>
      </c>
      <c r="R4" s="28">
        <f t="shared" si="6"/>
        <v>3400.4847453377693</v>
      </c>
      <c r="S4" s="29">
        <f>R4/Hauptstelle!$R$47</f>
        <v>0.014429452211208393</v>
      </c>
      <c r="T4" s="28">
        <f t="shared" si="7"/>
        <v>161017.91999999998</v>
      </c>
      <c r="U4" s="29">
        <f>T4/Hauptstelle!$T$47</f>
        <v>0.010154118466599735</v>
      </c>
      <c r="V4" s="29">
        <f t="shared" si="8"/>
        <v>0.012291785338904064</v>
      </c>
      <c r="W4" s="16">
        <f t="shared" si="9"/>
        <v>438144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21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22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24</v>
      </c>
      <c r="B10" s="30">
        <v>28</v>
      </c>
      <c r="C10" s="30">
        <v>1234</v>
      </c>
      <c r="D10" s="47">
        <f>C10/Hauptstelle!$E$50*100</f>
        <v>0.1191697135098281</v>
      </c>
      <c r="E10" s="30">
        <v>3412</v>
      </c>
      <c r="F10" s="47">
        <f>E10/Hauptstelle!$E$50*100</f>
        <v>0.3295032921357646</v>
      </c>
      <c r="G10" s="19">
        <v>7.16</v>
      </c>
      <c r="H10" s="20">
        <f t="shared" si="0"/>
        <v>2.764991896272285</v>
      </c>
      <c r="I10" s="21">
        <f t="shared" si="1"/>
        <v>78.78910326147287</v>
      </c>
      <c r="J10" s="22">
        <v>50</v>
      </c>
      <c r="K10" s="23">
        <f t="shared" si="10"/>
        <v>6.083333333333333</v>
      </c>
      <c r="L10" s="24">
        <f t="shared" si="2"/>
        <v>1152.9105780119346</v>
      </c>
      <c r="M10" s="25">
        <f t="shared" si="3"/>
        <v>-81.0894219880654</v>
      </c>
      <c r="N10" s="26">
        <f>ROUND(V10*Hauptstelle!$J$54,Hauptstelle!W51)</f>
        <v>200</v>
      </c>
      <c r="O10" s="27">
        <f t="shared" si="4"/>
        <v>560.8767123287671</v>
      </c>
      <c r="P10" s="24">
        <f t="shared" si="5"/>
        <v>0</v>
      </c>
      <c r="Q10" s="24">
        <f>(P10*(1/Hauptstelle!$J$52))+((L10/100)*Hauptstelle!$J$53)</f>
        <v>57.64552890059673</v>
      </c>
      <c r="R10" s="28">
        <f t="shared" si="6"/>
        <v>412.7419869282726</v>
      </c>
      <c r="S10" s="29">
        <f>R10/Hauptstelle!$R$47</f>
        <v>0.0017514093495364692</v>
      </c>
      <c r="T10" s="28">
        <f t="shared" si="7"/>
        <v>24429.920000000002</v>
      </c>
      <c r="U10" s="29">
        <f>T10/Hauptstelle!$T$47</f>
        <v>0.0015406005853854914</v>
      </c>
      <c r="V10" s="29">
        <f t="shared" si="8"/>
        <v>0.0016460049674609802</v>
      </c>
      <c r="W10" s="16">
        <f t="shared" si="9"/>
        <v>95536</v>
      </c>
    </row>
    <row r="11" spans="1:23" ht="9">
      <c r="A11" s="16" t="s">
        <v>25</v>
      </c>
      <c r="B11" s="30">
        <v>28</v>
      </c>
      <c r="C11" s="30">
        <v>321</v>
      </c>
      <c r="D11" s="47">
        <f>C11/Hauptstelle!$E$50*100</f>
        <v>0.030999577015117366</v>
      </c>
      <c r="E11" s="30">
        <v>893</v>
      </c>
      <c r="F11" s="47">
        <f>E11/Hauptstelle!$E$50*100</f>
        <v>0.08623869867445422</v>
      </c>
      <c r="G11" s="19">
        <v>30</v>
      </c>
      <c r="H11" s="20">
        <f t="shared" si="0"/>
        <v>2.781931464174455</v>
      </c>
      <c r="I11" s="21">
        <f t="shared" si="1"/>
        <v>78.65915589126446</v>
      </c>
      <c r="J11" s="22">
        <v>50</v>
      </c>
      <c r="K11" s="23">
        <f t="shared" si="10"/>
        <v>6.083333333333333</v>
      </c>
      <c r="L11" s="24">
        <f t="shared" si="2"/>
        <v>301.74359500722676</v>
      </c>
      <c r="M11" s="25">
        <f t="shared" si="3"/>
        <v>-19.25640499277324</v>
      </c>
      <c r="N11" s="26">
        <f>ROUND(V11*Hauptstelle!$J$54,Hauptstelle!W51)</f>
        <v>200</v>
      </c>
      <c r="O11" s="27">
        <f t="shared" si="4"/>
        <v>146.7945205479452</v>
      </c>
      <c r="P11" s="24">
        <f t="shared" si="5"/>
        <v>0</v>
      </c>
      <c r="Q11" s="24">
        <f>(P11*(1/Hauptstelle!$J$52))+((L11/100)*Hauptstelle!$J$53)</f>
        <v>15.087179750361337</v>
      </c>
      <c r="R11" s="28">
        <f t="shared" si="6"/>
        <v>452.6153925108401</v>
      </c>
      <c r="S11" s="29">
        <f>R11/Hauptstelle!$R$47</f>
        <v>0.0019206062268759788</v>
      </c>
      <c r="T11" s="28">
        <f t="shared" si="7"/>
        <v>26790</v>
      </c>
      <c r="U11" s="29">
        <f>T11/Hauptstelle!$T$47</f>
        <v>0.0016894320440868128</v>
      </c>
      <c r="V11" s="29">
        <f t="shared" si="8"/>
        <v>0.0018050191354813958</v>
      </c>
      <c r="W11" s="16">
        <f t="shared" si="9"/>
        <v>25004</v>
      </c>
    </row>
    <row r="12" spans="1:23" ht="9">
      <c r="A12" s="16" t="s">
        <v>26</v>
      </c>
      <c r="B12" s="30">
        <v>28</v>
      </c>
      <c r="C12" s="30">
        <v>839</v>
      </c>
      <c r="D12" s="47">
        <f>C12/Hauptstelle!$E$50*100</f>
        <v>0.08102381655976158</v>
      </c>
      <c r="E12" s="30">
        <v>7346</v>
      </c>
      <c r="F12" s="47">
        <f>E12/Hauptstelle!$E$50*100</f>
        <v>0.7094171113802248</v>
      </c>
      <c r="G12" s="19">
        <v>6</v>
      </c>
      <c r="H12" s="20">
        <f t="shared" si="0"/>
        <v>8.755661501787843</v>
      </c>
      <c r="I12" s="21">
        <f t="shared" si="1"/>
        <v>32.83328163012065</v>
      </c>
      <c r="J12" s="22">
        <v>47</v>
      </c>
      <c r="K12" s="23">
        <f t="shared" si="10"/>
        <v>6.448333333333333</v>
      </c>
      <c r="L12" s="24">
        <f t="shared" si="2"/>
        <v>2341.7021793436243</v>
      </c>
      <c r="M12" s="25">
        <f t="shared" si="3"/>
        <v>1502.7021793436243</v>
      </c>
      <c r="N12" s="26">
        <f>ROUND(V12*Hauptstelle!$J$54,Hauptstelle!W51)</f>
        <v>500</v>
      </c>
      <c r="O12" s="27">
        <f t="shared" si="4"/>
        <v>1139.2090979581287</v>
      </c>
      <c r="P12" s="24">
        <f t="shared" si="5"/>
        <v>1502.7021793436243</v>
      </c>
      <c r="Q12" s="24">
        <f>(P12*(1/Hauptstelle!$J$52))+((L12/100)*Hauptstelle!$J$53)</f>
        <v>267.35532690154366</v>
      </c>
      <c r="R12" s="28">
        <f t="shared" si="6"/>
        <v>1604.131961409262</v>
      </c>
      <c r="S12" s="29">
        <f>R12/Hauptstelle!$R$47</f>
        <v>0.006806895843118324</v>
      </c>
      <c r="T12" s="28">
        <f t="shared" si="7"/>
        <v>44076</v>
      </c>
      <c r="U12" s="29">
        <f>T12/Hauptstelle!$T$47</f>
        <v>0.0027795224626789984</v>
      </c>
      <c r="V12" s="29">
        <f t="shared" si="8"/>
        <v>0.004793209152898661</v>
      </c>
      <c r="W12" s="16">
        <f t="shared" si="9"/>
        <v>205688</v>
      </c>
    </row>
    <row r="13" spans="1:23" ht="9">
      <c r="A13" s="16" t="s">
        <v>27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28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29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30</v>
      </c>
      <c r="B16" s="30">
        <v>28</v>
      </c>
      <c r="C16" s="30">
        <v>637</v>
      </c>
      <c r="D16" s="47">
        <f>C16/Hauptstelle!$E$50*100</f>
        <v>0.06151629457517059</v>
      </c>
      <c r="E16" s="30">
        <v>1783</v>
      </c>
      <c r="F16" s="47">
        <f>E16/Hauptstelle!$E$50*100</f>
        <v>0.17218768167586998</v>
      </c>
      <c r="G16" s="19">
        <v>20.45</v>
      </c>
      <c r="H16" s="20">
        <f t="shared" si="0"/>
        <v>2.7990580847723705</v>
      </c>
      <c r="I16" s="21">
        <f t="shared" si="1"/>
        <v>78.52777359626674</v>
      </c>
      <c r="J16" s="22">
        <v>35</v>
      </c>
      <c r="K16" s="23">
        <f t="shared" si="10"/>
        <v>7.908333333333333</v>
      </c>
      <c r="L16" s="24">
        <f t="shared" si="2"/>
        <v>463.44114902048875</v>
      </c>
      <c r="M16" s="25">
        <f t="shared" si="3"/>
        <v>-173.55885097951125</v>
      </c>
      <c r="N16" s="26">
        <f>ROUND(V16*Hauptstelle!$J$54,Hauptstelle!W51)</f>
        <v>200</v>
      </c>
      <c r="O16" s="27">
        <f t="shared" si="4"/>
        <v>225.45837723919917</v>
      </c>
      <c r="P16" s="24">
        <f t="shared" si="5"/>
        <v>0</v>
      </c>
      <c r="Q16" s="24">
        <f>(P16*(1/Hauptstelle!$J$52))+((L16/100)*Hauptstelle!$J$53)</f>
        <v>23.172057451024436</v>
      </c>
      <c r="R16" s="28">
        <f t="shared" si="6"/>
        <v>473.8685748734497</v>
      </c>
      <c r="S16" s="29">
        <f>R16/Hauptstelle!$R$47</f>
        <v>0.002010790951173841</v>
      </c>
      <c r="T16" s="28">
        <f t="shared" si="7"/>
        <v>36462.35</v>
      </c>
      <c r="U16" s="29">
        <f>T16/Hauptstelle!$T$47</f>
        <v>0.0022993901639682267</v>
      </c>
      <c r="V16" s="29">
        <f t="shared" si="8"/>
        <v>0.0021550905575710337</v>
      </c>
      <c r="W16" s="16">
        <f t="shared" si="9"/>
        <v>49924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34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>
        <v>117</v>
      </c>
      <c r="D21" s="47">
        <f>C21/Hauptstelle!$E$50*100</f>
        <v>0.011298911248500722</v>
      </c>
      <c r="E21" s="30">
        <v>345</v>
      </c>
      <c r="F21" s="47">
        <f>E21/Hauptstelle!$E$50*100</f>
        <v>0.0333173023994252</v>
      </c>
      <c r="G21" s="19">
        <v>25</v>
      </c>
      <c r="H21" s="20">
        <f t="shared" si="0"/>
        <v>2.948717948717949</v>
      </c>
      <c r="I21" s="21">
        <f t="shared" si="1"/>
        <v>77.37969792764314</v>
      </c>
      <c r="J21" s="22">
        <v>73</v>
      </c>
      <c r="K21" s="23">
        <f t="shared" si="10"/>
        <v>3.285</v>
      </c>
      <c r="L21" s="24">
        <f t="shared" si="2"/>
        <v>215.87976499832698</v>
      </c>
      <c r="M21" s="25">
        <f t="shared" si="3"/>
        <v>98.87976499832698</v>
      </c>
      <c r="N21" s="26">
        <f>ROUND(V21*Hauptstelle!$J$54,Hauptstelle!W51)</f>
        <v>100</v>
      </c>
      <c r="O21" s="27">
        <f t="shared" si="4"/>
        <v>105.0228310502283</v>
      </c>
      <c r="P21" s="24">
        <f t="shared" si="5"/>
        <v>98.87976499832698</v>
      </c>
      <c r="Q21" s="24">
        <f>(P21*(1/Hauptstelle!$J$52))+((L21/100)*Hauptstelle!$J$53)</f>
        <v>20.68196474974905</v>
      </c>
      <c r="R21" s="28">
        <f t="shared" si="6"/>
        <v>517.0491187437262</v>
      </c>
      <c r="S21" s="29">
        <f>R21/Hauptstelle!$R$47</f>
        <v>0.002194021178888994</v>
      </c>
      <c r="T21" s="28">
        <f t="shared" si="7"/>
        <v>8625</v>
      </c>
      <c r="U21" s="29">
        <f>T21/Hauptstelle!$T$47</f>
        <v>0.0005439100925811408</v>
      </c>
      <c r="V21" s="29">
        <f t="shared" si="8"/>
        <v>0.0013689656357350672</v>
      </c>
      <c r="W21" s="16">
        <f t="shared" si="9"/>
        <v>9660</v>
      </c>
    </row>
    <row r="22" spans="1:23" ht="9">
      <c r="A22" s="16" t="s">
        <v>35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36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38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</v>
      </c>
      <c r="C37" s="32">
        <f>SUM(C2:C36)</f>
        <v>17237</v>
      </c>
      <c r="D37" s="32"/>
      <c r="E37" s="32">
        <f>SUM(E2:E36)</f>
        <v>40412</v>
      </c>
      <c r="F37" s="32"/>
      <c r="G37" s="94"/>
      <c r="H37" s="34">
        <f>E37/C37</f>
        <v>2.3444915008412135</v>
      </c>
      <c r="I37" s="95">
        <f t="shared" si="1"/>
        <v>82.01485971957425</v>
      </c>
      <c r="J37" s="96"/>
      <c r="K37" s="96"/>
      <c r="L37" s="32">
        <f>SUM(L2:L36)</f>
        <v>17236.999999999996</v>
      </c>
      <c r="M37" s="97"/>
      <c r="N37" s="26">
        <f>SUM(N2:N36)</f>
        <v>4900</v>
      </c>
      <c r="O37" s="39">
        <f>SUM(O2:O36)</f>
        <v>8385.586943856524</v>
      </c>
      <c r="P37" s="40"/>
      <c r="Q37" s="41">
        <f>SUM(P2:P36)</f>
        <v>3529.6048813854795</v>
      </c>
      <c r="R37" s="42">
        <f>SUM(R2:R36)</f>
        <v>15946.699572991804</v>
      </c>
      <c r="S37" s="43"/>
      <c r="T37" s="42">
        <f>SUM(T2:T36)</f>
        <v>489059.23999999993</v>
      </c>
      <c r="U37" s="43"/>
      <c r="V37" s="43"/>
      <c r="W37" s="16">
        <f>SUM(W2:W36)</f>
        <v>1131536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  <selection activeCell="A1" sqref="A1"/>
    </sheetView>
  </sheetViews>
  <sheetFormatPr defaultColWidth="11.421875" defaultRowHeight="12.75"/>
  <cols>
    <col min="1" max="1" width="19.57421875" style="93" customWidth="1"/>
    <col min="2" max="2" width="6.57421875" style="93" customWidth="1"/>
    <col min="3" max="3" width="6.7109375" style="93" bestFit="1" customWidth="1"/>
    <col min="4" max="4" width="7.00390625" style="93" bestFit="1" customWidth="1"/>
    <col min="5" max="5" width="7.8515625" style="93" bestFit="1" customWidth="1"/>
    <col min="6" max="6" width="7.00390625" style="93" bestFit="1" customWidth="1"/>
    <col min="7" max="7" width="7.140625" style="93" bestFit="1" customWidth="1"/>
    <col min="8" max="8" width="6.140625" style="93" bestFit="1" customWidth="1"/>
    <col min="9" max="9" width="8.140625" style="93" bestFit="1" customWidth="1"/>
    <col min="10" max="10" width="12.28125" style="93" bestFit="1" customWidth="1"/>
    <col min="11" max="11" width="6.140625" style="93" bestFit="1" customWidth="1"/>
    <col min="12" max="12" width="6.7109375" style="93" bestFit="1" customWidth="1"/>
    <col min="13" max="13" width="5.7109375" style="93" bestFit="1" customWidth="1"/>
    <col min="14" max="14" width="14.28125" style="93" bestFit="1" customWidth="1"/>
    <col min="15" max="22" width="13.57421875" style="93" bestFit="1" customWidth="1"/>
    <col min="23" max="23" width="12.57421875" style="93" customWidth="1"/>
    <col min="24" max="16384" width="11.421875" style="93" customWidth="1"/>
  </cols>
  <sheetData>
    <row r="1" spans="1:23" ht="27">
      <c r="A1" s="1" t="s">
        <v>13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>
        <v>4367</v>
      </c>
      <c r="D4" s="47">
        <f>C4/Hauptstelle!$E$50*100</f>
        <v>0.4217294480530141</v>
      </c>
      <c r="E4" s="30">
        <v>18768</v>
      </c>
      <c r="F4" s="47">
        <f>E4/Hauptstelle!$E$50*100</f>
        <v>1.812461250528731</v>
      </c>
      <c r="G4" s="19">
        <v>10.29</v>
      </c>
      <c r="H4" s="20">
        <f t="shared" si="0"/>
        <v>4.297687199450424</v>
      </c>
      <c r="I4" s="21">
        <f t="shared" si="1"/>
        <v>67.03144066175017</v>
      </c>
      <c r="J4" s="22">
        <v>60</v>
      </c>
      <c r="K4" s="23">
        <f t="shared" si="10"/>
        <v>4.866666666666666</v>
      </c>
      <c r="L4" s="24">
        <f t="shared" si="2"/>
        <v>4526.671295261187</v>
      </c>
      <c r="M4" s="25">
        <f t="shared" si="3"/>
        <v>159.67129526118697</v>
      </c>
      <c r="N4" s="26">
        <f>ROUND(V4*Hauptstelle!$J$54,Hauptstelle!W51)</f>
        <v>1100</v>
      </c>
      <c r="O4" s="27">
        <f t="shared" si="4"/>
        <v>3856.438356164384</v>
      </c>
      <c r="P4" s="24">
        <f t="shared" si="5"/>
        <v>159.67129526118697</v>
      </c>
      <c r="Q4" s="24">
        <f>(P4*(1/Hauptstelle!$J$52))+((L4/100)*Hauptstelle!$J$53)</f>
        <v>242.30069428917804</v>
      </c>
      <c r="R4" s="28">
        <f t="shared" si="6"/>
        <v>2493.274144235642</v>
      </c>
      <c r="S4" s="29">
        <f>R4/Hauptstelle!$R$47</f>
        <v>0.010579838701824894</v>
      </c>
      <c r="T4" s="28">
        <f t="shared" si="7"/>
        <v>193122.71999999997</v>
      </c>
      <c r="U4" s="29">
        <f>T4/Hauptstelle!$T$47</f>
        <v>0.012178712639388025</v>
      </c>
      <c r="V4" s="29">
        <f t="shared" si="8"/>
        <v>0.01137927567060646</v>
      </c>
      <c r="W4" s="16">
        <f t="shared" si="9"/>
        <v>525504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21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22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>
        <v>839</v>
      </c>
      <c r="D9" s="47">
        <f>C9/Hauptstelle!$E$50*100</f>
        <v>0.08102381655976158</v>
      </c>
      <c r="E9" s="30">
        <v>4833</v>
      </c>
      <c r="F9" s="47">
        <f>E9/Hauptstelle!$E$50*100</f>
        <v>0.46673194926499134</v>
      </c>
      <c r="G9" s="19">
        <v>9</v>
      </c>
      <c r="H9" s="20">
        <f t="shared" si="0"/>
        <v>5.760429082240763</v>
      </c>
      <c r="I9" s="21">
        <f t="shared" si="1"/>
        <v>55.81040704034483</v>
      </c>
      <c r="J9" s="22">
        <v>47</v>
      </c>
      <c r="K9" s="23">
        <f t="shared" si="10"/>
        <v>6.448333333333333</v>
      </c>
      <c r="L9" s="24">
        <f t="shared" si="2"/>
        <v>879.7552787561852</v>
      </c>
      <c r="M9" s="25">
        <f t="shared" si="3"/>
        <v>40.75527875618525</v>
      </c>
      <c r="N9" s="26">
        <f>ROUND(V9*Hauptstelle!$J$54,Hauptstelle!W51)</f>
        <v>200</v>
      </c>
      <c r="O9" s="27">
        <f t="shared" si="4"/>
        <v>749.4959937968467</v>
      </c>
      <c r="P9" s="24">
        <f t="shared" si="5"/>
        <v>40.75527875618525</v>
      </c>
      <c r="Q9" s="24">
        <f>(P9*(1/Hauptstelle!$J$52))+((L9/100)*Hauptstelle!$J$53)</f>
        <v>48.06329181342779</v>
      </c>
      <c r="R9" s="28">
        <f t="shared" si="6"/>
        <v>432.5696263208501</v>
      </c>
      <c r="S9" s="29">
        <f>R9/Hauptstelle!$R$47</f>
        <v>0.0018355449938643935</v>
      </c>
      <c r="T9" s="28">
        <f t="shared" si="7"/>
        <v>43497</v>
      </c>
      <c r="U9" s="29">
        <f>T9/Hauptstelle!$T$47</f>
        <v>0.0027430095416813775</v>
      </c>
      <c r="V9" s="29">
        <f t="shared" si="8"/>
        <v>0.0022892772677728856</v>
      </c>
      <c r="W9" s="16">
        <f t="shared" si="9"/>
        <v>135324</v>
      </c>
    </row>
    <row r="10" spans="1:23" ht="9">
      <c r="A10" s="16" t="s">
        <v>24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25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26</v>
      </c>
      <c r="B12" s="30">
        <v>28</v>
      </c>
      <c r="C12" s="30">
        <v>1382</v>
      </c>
      <c r="D12" s="47">
        <f>C12/Hauptstelle!$E$50*100</f>
        <v>0.13346235337972648</v>
      </c>
      <c r="E12" s="30">
        <v>4823</v>
      </c>
      <c r="F12" s="47">
        <f>E12/Hauptstelle!$E$50*100</f>
        <v>0.4657662303548631</v>
      </c>
      <c r="G12" s="19">
        <v>6</v>
      </c>
      <c r="H12" s="20">
        <f t="shared" si="0"/>
        <v>3.4898697539797396</v>
      </c>
      <c r="I12" s="21">
        <f t="shared" si="1"/>
        <v>73.22839640782666</v>
      </c>
      <c r="J12" s="22">
        <v>47</v>
      </c>
      <c r="K12" s="23">
        <f t="shared" si="10"/>
        <v>6.448333333333333</v>
      </c>
      <c r="L12" s="24">
        <f t="shared" si="2"/>
        <v>877.9349698822846</v>
      </c>
      <c r="M12" s="25">
        <f t="shared" si="3"/>
        <v>-504.0650301177154</v>
      </c>
      <c r="N12" s="26">
        <f>ROUND(V12*Hauptstelle!$J$54,Hauptstelle!W51)</f>
        <v>100</v>
      </c>
      <c r="O12" s="27">
        <f t="shared" si="4"/>
        <v>747.945205479452</v>
      </c>
      <c r="P12" s="24">
        <f t="shared" si="5"/>
        <v>0</v>
      </c>
      <c r="Q12" s="24">
        <f>(P12*(1/Hauptstelle!$J$52))+((L12/100)*Hauptstelle!$J$53)</f>
        <v>43.896748494114235</v>
      </c>
      <c r="R12" s="28">
        <f t="shared" si="6"/>
        <v>263.3804909646854</v>
      </c>
      <c r="S12" s="29">
        <f>R12/Hauptstelle!$R$47</f>
        <v>0.0011176160142903496</v>
      </c>
      <c r="T12" s="28">
        <f t="shared" si="7"/>
        <v>28938</v>
      </c>
      <c r="U12" s="29">
        <f>T12/Hauptstelle!$T$47</f>
        <v>0.0018248893054044117</v>
      </c>
      <c r="V12" s="29">
        <f t="shared" si="8"/>
        <v>0.0014712526598473807</v>
      </c>
      <c r="W12" s="16">
        <f t="shared" si="9"/>
        <v>135044</v>
      </c>
    </row>
    <row r="13" spans="1:23" ht="9">
      <c r="A13" s="16" t="s">
        <v>27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28</v>
      </c>
      <c r="B14" s="30">
        <v>28</v>
      </c>
      <c r="C14" s="30">
        <v>172</v>
      </c>
      <c r="D14" s="47">
        <f>C14/Hauptstelle!$E$50*100</f>
        <v>0.01661036525420619</v>
      </c>
      <c r="E14" s="30">
        <v>578</v>
      </c>
      <c r="F14" s="47">
        <f>E14/Hauptstelle!$E$50*100</f>
        <v>0.055818553005413815</v>
      </c>
      <c r="G14" s="19">
        <v>15</v>
      </c>
      <c r="H14" s="20">
        <f t="shared" si="0"/>
        <v>3.36046511627907</v>
      </c>
      <c r="I14" s="21">
        <f t="shared" si="1"/>
        <v>74.22108951895508</v>
      </c>
      <c r="J14" s="22">
        <v>60</v>
      </c>
      <c r="K14" s="23">
        <f t="shared" si="10"/>
        <v>4.866666666666666</v>
      </c>
      <c r="L14" s="24">
        <f t="shared" si="2"/>
        <v>139.40835510768147</v>
      </c>
      <c r="M14" s="25">
        <f t="shared" si="3"/>
        <v>-32.59164489231853</v>
      </c>
      <c r="N14" s="26">
        <f>ROUND(V14*Hauptstelle!$J$54,Hauptstelle!W51)</f>
        <v>0</v>
      </c>
      <c r="O14" s="27">
        <f t="shared" si="4"/>
        <v>118.76712328767124</v>
      </c>
      <c r="P14" s="24">
        <f t="shared" si="5"/>
        <v>0</v>
      </c>
      <c r="Q14" s="24">
        <f>(P14*(1/Hauptstelle!$J$52))+((L14/100)*Hauptstelle!$J$53)</f>
        <v>6.970417755384074</v>
      </c>
      <c r="R14" s="28">
        <f t="shared" si="6"/>
        <v>104.5562663307611</v>
      </c>
      <c r="S14" s="29">
        <f>R14/Hauptstelle!$R$47</f>
        <v>0.00044366899468394375</v>
      </c>
      <c r="T14" s="28">
        <f t="shared" si="7"/>
        <v>8670</v>
      </c>
      <c r="U14" s="29">
        <f>T14/Hauptstelle!$T$47</f>
        <v>0.0005467478843685207</v>
      </c>
      <c r="V14" s="29">
        <f t="shared" si="8"/>
        <v>0.0004952084395262323</v>
      </c>
      <c r="W14" s="16">
        <f t="shared" si="9"/>
        <v>16184</v>
      </c>
    </row>
    <row r="15" spans="1:23" ht="9">
      <c r="A15" s="16" t="s">
        <v>29</v>
      </c>
      <c r="B15" s="30">
        <v>7</v>
      </c>
      <c r="C15" s="30">
        <v>109</v>
      </c>
      <c r="D15" s="47">
        <f>C15/Hauptstelle!$E$50*100</f>
        <v>0.010526336120398109</v>
      </c>
      <c r="E15" s="30">
        <v>792</v>
      </c>
      <c r="F15" s="47">
        <f>E15/Hauptstelle!$E$50*100</f>
        <v>0.07648493768215874</v>
      </c>
      <c r="G15" s="19">
        <v>35</v>
      </c>
      <c r="H15" s="20">
        <f t="shared" si="0"/>
        <v>7.26605504587156</v>
      </c>
      <c r="I15" s="21">
        <f t="shared" si="1"/>
        <v>86.06509991202715</v>
      </c>
      <c r="J15" s="22">
        <v>35</v>
      </c>
      <c r="K15" s="23">
        <f t="shared" si="10"/>
        <v>7.908333333333333</v>
      </c>
      <c r="L15" s="24">
        <f t="shared" si="2"/>
        <v>117.5527466013135</v>
      </c>
      <c r="M15" s="25">
        <f t="shared" si="3"/>
        <v>8.552746601313501</v>
      </c>
      <c r="N15" s="26">
        <f>ROUND(V15*Hauptstelle!$J$54,Hauptstelle!W51)</f>
        <v>100</v>
      </c>
      <c r="O15" s="27">
        <f t="shared" si="4"/>
        <v>100.14752370916754</v>
      </c>
      <c r="P15" s="24">
        <f t="shared" si="5"/>
        <v>8.552746601313501</v>
      </c>
      <c r="Q15" s="24">
        <f>(P15*(1/Hauptstelle!$J$52))+((L15/100)*Hauptstelle!$J$53)</f>
        <v>6.7329119901970245</v>
      </c>
      <c r="R15" s="28">
        <f t="shared" si="6"/>
        <v>235.65191965689587</v>
      </c>
      <c r="S15" s="29">
        <f>R15/Hauptstelle!$R$47</f>
        <v>0.0009999539382820979</v>
      </c>
      <c r="T15" s="28">
        <f t="shared" si="7"/>
        <v>27720</v>
      </c>
      <c r="U15" s="29">
        <f>T15/Hauptstelle!$T$47</f>
        <v>0.0017480797410259967</v>
      </c>
      <c r="V15" s="29">
        <f t="shared" si="8"/>
        <v>0.0013740168396540473</v>
      </c>
      <c r="W15" s="16">
        <f t="shared" si="9"/>
        <v>5544</v>
      </c>
    </row>
    <row r="16" spans="1:23" ht="9">
      <c r="A16" s="16" t="s">
        <v>30</v>
      </c>
      <c r="B16" s="30">
        <v>28</v>
      </c>
      <c r="C16" s="30">
        <v>345</v>
      </c>
      <c r="D16" s="47">
        <f>C16/Hauptstelle!$E$50*100</f>
        <v>0.0333173023994252</v>
      </c>
      <c r="E16" s="30">
        <v>1099</v>
      </c>
      <c r="F16" s="47">
        <f>E16/Hauptstelle!$E$50*100</f>
        <v>0.10613250822309653</v>
      </c>
      <c r="G16" s="19">
        <v>20.45</v>
      </c>
      <c r="H16" s="20">
        <f t="shared" si="0"/>
        <v>3.1855072463768117</v>
      </c>
      <c r="I16" s="21">
        <f t="shared" si="1"/>
        <v>75.56323208258884</v>
      </c>
      <c r="J16" s="22">
        <v>35</v>
      </c>
      <c r="K16" s="23">
        <f t="shared" si="10"/>
        <v>7.908333333333333</v>
      </c>
      <c r="L16" s="24">
        <f t="shared" si="2"/>
        <v>163.11927842783274</v>
      </c>
      <c r="M16" s="25">
        <f t="shared" si="3"/>
        <v>-181.88072157216726</v>
      </c>
      <c r="N16" s="26">
        <f>ROUND(V16*Hauptstelle!$J$54,Hauptstelle!W51)</f>
        <v>100</v>
      </c>
      <c r="O16" s="27">
        <f t="shared" si="4"/>
        <v>138.96733403582718</v>
      </c>
      <c r="P16" s="24">
        <f t="shared" si="5"/>
        <v>0</v>
      </c>
      <c r="Q16" s="24">
        <f>(P16*(1/Hauptstelle!$J$52))+((L16/100)*Hauptstelle!$J$53)</f>
        <v>8.155963921391637</v>
      </c>
      <c r="R16" s="28">
        <f t="shared" si="6"/>
        <v>166.78946219245896</v>
      </c>
      <c r="S16" s="29">
        <f>R16/Hauptstelle!$R$47</f>
        <v>0.000707746322737931</v>
      </c>
      <c r="T16" s="28">
        <f t="shared" si="7"/>
        <v>22474.55</v>
      </c>
      <c r="U16" s="29">
        <f>T16/Hauptstelle!$T$47</f>
        <v>0.0014172909647790697</v>
      </c>
      <c r="V16" s="29">
        <f t="shared" si="8"/>
        <v>0.0010625186437585002</v>
      </c>
      <c r="W16" s="16">
        <f t="shared" si="9"/>
        <v>30772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>
        <v>94</v>
      </c>
      <c r="D19" s="47">
        <f>C19/Hauptstelle!$E$50*100</f>
        <v>0.00907775775520571</v>
      </c>
      <c r="E19" s="30">
        <v>1093</v>
      </c>
      <c r="F19" s="47">
        <f>E19/Hauptstelle!$E$50*100</f>
        <v>0.10555307687701955</v>
      </c>
      <c r="G19" s="19">
        <v>17</v>
      </c>
      <c r="H19" s="20">
        <f t="shared" si="0"/>
        <v>11.627659574468085</v>
      </c>
      <c r="I19" s="21">
        <f t="shared" si="1"/>
        <v>10.801515593121536</v>
      </c>
      <c r="J19" s="22">
        <v>44</v>
      </c>
      <c r="K19" s="23">
        <f t="shared" si="10"/>
        <v>6.8133333333333335</v>
      </c>
      <c r="L19" s="24">
        <f t="shared" si="2"/>
        <v>188.30120135034085</v>
      </c>
      <c r="M19" s="25">
        <f t="shared" si="3"/>
        <v>94.30120135034085</v>
      </c>
      <c r="N19" s="26">
        <f>ROUND(V19*Hauptstelle!$J$54,Hauptstelle!W51)</f>
        <v>100</v>
      </c>
      <c r="O19" s="27">
        <f t="shared" si="4"/>
        <v>160.4207436399217</v>
      </c>
      <c r="P19" s="24">
        <f t="shared" si="5"/>
        <v>94.30120135034085</v>
      </c>
      <c r="Q19" s="24">
        <f>(P19*(1/Hauptstelle!$J$52))+((L19/100)*Hauptstelle!$J$53)</f>
        <v>18.845180202551127</v>
      </c>
      <c r="R19" s="28">
        <f t="shared" si="6"/>
        <v>320.3680634433692</v>
      </c>
      <c r="S19" s="29">
        <f>R19/Hauptstelle!$R$47</f>
        <v>0.0013594343182369722</v>
      </c>
      <c r="T19" s="28">
        <f t="shared" si="7"/>
        <v>18581</v>
      </c>
      <c r="U19" s="29">
        <f>T19/Hauptstelle!$T$47</f>
        <v>0.001171755760029006</v>
      </c>
      <c r="V19" s="29">
        <f t="shared" si="8"/>
        <v>0.001265595039132989</v>
      </c>
      <c r="W19" s="16">
        <f t="shared" si="9"/>
        <v>30604</v>
      </c>
    </row>
    <row r="20" spans="1:23" ht="9">
      <c r="A20" s="16" t="s">
        <v>34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35</v>
      </c>
      <c r="B22" s="30">
        <v>28</v>
      </c>
      <c r="C22" s="30">
        <v>536</v>
      </c>
      <c r="D22" s="47">
        <f>C22/Hauptstelle!$E$50*100</f>
        <v>0.051762533582875095</v>
      </c>
      <c r="E22" s="30">
        <v>5334</v>
      </c>
      <c r="F22" s="47">
        <f>E22/Hauptstelle!$E$50*100</f>
        <v>0.5151144666624174</v>
      </c>
      <c r="G22" s="19">
        <v>8</v>
      </c>
      <c r="H22" s="20">
        <f t="shared" si="0"/>
        <v>9.951492537313433</v>
      </c>
      <c r="I22" s="21">
        <f t="shared" si="1"/>
        <v>23.659783275403797</v>
      </c>
      <c r="J22" s="22">
        <v>44</v>
      </c>
      <c r="K22" s="23">
        <f t="shared" si="10"/>
        <v>6.8133333333333335</v>
      </c>
      <c r="L22" s="24">
        <f t="shared" si="2"/>
        <v>918.9374272668967</v>
      </c>
      <c r="M22" s="25">
        <f t="shared" si="3"/>
        <v>382.93742726689675</v>
      </c>
      <c r="N22" s="26">
        <f>ROUND(V22*Hauptstelle!$J$54,Hauptstelle!W51)</f>
        <v>300</v>
      </c>
      <c r="O22" s="27">
        <f t="shared" si="4"/>
        <v>782.8767123287671</v>
      </c>
      <c r="P22" s="24">
        <f t="shared" si="5"/>
        <v>382.93742726689675</v>
      </c>
      <c r="Q22" s="24">
        <f>(P22*(1/Hauptstelle!$J$52))+((L22/100)*Hauptstelle!$J$53)</f>
        <v>84.24061409003451</v>
      </c>
      <c r="R22" s="28">
        <f t="shared" si="6"/>
        <v>673.9249127202761</v>
      </c>
      <c r="S22" s="29">
        <f>R22/Hauptstelle!$R$47</f>
        <v>0.0028597003222474663</v>
      </c>
      <c r="T22" s="28">
        <f t="shared" si="7"/>
        <v>42672</v>
      </c>
      <c r="U22" s="29">
        <f>T22/Hauptstelle!$T$47</f>
        <v>0.0026909833589127464</v>
      </c>
      <c r="V22" s="29">
        <f t="shared" si="8"/>
        <v>0.002775341840580106</v>
      </c>
      <c r="W22" s="16">
        <f t="shared" si="9"/>
        <v>149352</v>
      </c>
    </row>
    <row r="23" spans="1:23" ht="9">
      <c r="A23" s="16" t="s">
        <v>36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>
        <v>839</v>
      </c>
      <c r="D27" s="47">
        <f>C27/Hauptstelle!$E$50*100</f>
        <v>0.08102381655976158</v>
      </c>
      <c r="E27" s="30">
        <v>6322</v>
      </c>
      <c r="F27" s="47">
        <f>E27/Hauptstelle!$E$50*100</f>
        <v>0.6105274949830902</v>
      </c>
      <c r="G27" s="19">
        <v>16.33</v>
      </c>
      <c r="H27" s="20">
        <f t="shared" si="0"/>
        <v>7.535160905840286</v>
      </c>
      <c r="I27" s="21">
        <f t="shared" si="1"/>
        <v>42.19602592780055</v>
      </c>
      <c r="J27" s="22">
        <v>30</v>
      </c>
      <c r="K27" s="23">
        <f t="shared" si="10"/>
        <v>8.516666666666667</v>
      </c>
      <c r="L27" s="24">
        <f t="shared" si="2"/>
        <v>871.3194473462797</v>
      </c>
      <c r="M27" s="25">
        <f t="shared" si="3"/>
        <v>32.31944734627973</v>
      </c>
      <c r="N27" s="26">
        <f>ROUND(V27*Hauptstelle!$J$54,Hauptstelle!W51)</f>
        <v>500</v>
      </c>
      <c r="O27" s="27">
        <f t="shared" si="4"/>
        <v>742.3091976516633</v>
      </c>
      <c r="P27" s="24">
        <f t="shared" si="5"/>
        <v>32.31944734627973</v>
      </c>
      <c r="Q27" s="24">
        <f>(P27*(1/Hauptstelle!$J$52))+((L27/100)*Hauptstelle!$J$53)</f>
        <v>46.79791710194196</v>
      </c>
      <c r="R27" s="28">
        <f t="shared" si="6"/>
        <v>764.2099862747122</v>
      </c>
      <c r="S27" s="29">
        <f>R27/Hauptstelle!$R$47</f>
        <v>0.0032428116289590528</v>
      </c>
      <c r="T27" s="28">
        <f t="shared" si="7"/>
        <v>103238.26</v>
      </c>
      <c r="U27" s="29">
        <f>T27/Hauptstelle!$T$47</f>
        <v>0.0065104152526974934</v>
      </c>
      <c r="V27" s="29">
        <f t="shared" si="8"/>
        <v>0.004876613440828273</v>
      </c>
      <c r="W27" s="16">
        <f t="shared" si="9"/>
        <v>177016</v>
      </c>
    </row>
    <row r="28" spans="1:23" ht="9">
      <c r="A28" s="16" t="s">
        <v>38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27.618899225516703</v>
      </c>
      <c r="C37" s="32">
        <f>SUM(C2:C36)</f>
        <v>8683</v>
      </c>
      <c r="D37" s="32"/>
      <c r="E37" s="32">
        <f>SUM(E2:E36)</f>
        <v>43642</v>
      </c>
      <c r="F37" s="32"/>
      <c r="G37" s="94"/>
      <c r="H37" s="34">
        <f>E37/C37</f>
        <v>5.026143038120465</v>
      </c>
      <c r="I37" s="95">
        <f t="shared" si="1"/>
        <v>61.96807176359412</v>
      </c>
      <c r="J37" s="96"/>
      <c r="K37" s="96"/>
      <c r="L37" s="32">
        <f>SUM(L2:L36)</f>
        <v>8683.000000000002</v>
      </c>
      <c r="M37" s="97"/>
      <c r="N37" s="26">
        <f>SUM(N2:N36)</f>
        <v>2500</v>
      </c>
      <c r="O37" s="39">
        <f>SUM(O2:O36)</f>
        <v>7397.3681900937</v>
      </c>
      <c r="P37" s="40"/>
      <c r="Q37" s="41">
        <f>SUM(P2:P36)</f>
        <v>718.5373965822031</v>
      </c>
      <c r="R37" s="42">
        <f>SUM(R2:R36)</f>
        <v>5454.72487213965</v>
      </c>
      <c r="S37" s="43"/>
      <c r="T37" s="42">
        <f>SUM(T2:T36)</f>
        <v>488913.52999999997</v>
      </c>
      <c r="U37" s="43"/>
      <c r="V37" s="43"/>
      <c r="W37" s="16">
        <f>SUM(W2:W36)</f>
        <v>1205344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  <selection activeCell="A1" sqref="A1"/>
    </sheetView>
  </sheetViews>
  <sheetFormatPr defaultColWidth="11.421875" defaultRowHeight="12.75"/>
  <cols>
    <col min="1" max="1" width="19.28125" style="93" customWidth="1"/>
    <col min="2" max="2" width="6.281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8.140625" style="93" customWidth="1"/>
    <col min="14" max="14" width="14.28125" style="93" bestFit="1" customWidth="1"/>
    <col min="15" max="22" width="13.57421875" style="93" bestFit="1" customWidth="1"/>
    <col min="23" max="23" width="12.7109375" style="93" customWidth="1"/>
    <col min="24" max="16384" width="11.421875" style="93" customWidth="1"/>
  </cols>
  <sheetData>
    <row r="1" spans="1:23" ht="27">
      <c r="A1" s="1" t="s">
        <v>14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21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22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24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25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26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27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28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29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30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34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35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36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38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 t="e">
        <f>R37/$R$37</f>
        <v>#DIV/0!</v>
      </c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="125" zoomScaleNormal="125" workbookViewId="0" topLeftCell="A1">
      <selection activeCell="C2" sqref="C2"/>
      <selection activeCell="A1" sqref="A1"/>
    </sheetView>
  </sheetViews>
  <sheetFormatPr defaultColWidth="11.421875" defaultRowHeight="12.75"/>
  <cols>
    <col min="1" max="1" width="19.421875" style="93" customWidth="1"/>
    <col min="2" max="2" width="6.00390625" style="93" customWidth="1"/>
    <col min="3" max="3" width="6.8515625" style="93" bestFit="1" customWidth="1"/>
    <col min="4" max="4" width="7.140625" style="93" bestFit="1" customWidth="1"/>
    <col min="5" max="5" width="8.00390625" style="93" bestFit="1" customWidth="1"/>
    <col min="6" max="6" width="7.140625" style="93" bestFit="1" customWidth="1"/>
    <col min="7" max="7" width="7.28125" style="93" bestFit="1" customWidth="1"/>
    <col min="8" max="8" width="6.7109375" style="93" bestFit="1" customWidth="1"/>
    <col min="9" max="9" width="8.28125" style="93" bestFit="1" customWidth="1"/>
    <col min="10" max="10" width="12.421875" style="93" bestFit="1" customWidth="1"/>
    <col min="11" max="11" width="6.28125" style="93" bestFit="1" customWidth="1"/>
    <col min="12" max="12" width="6.8515625" style="93" bestFit="1" customWidth="1"/>
    <col min="13" max="13" width="6.00390625" style="93" bestFit="1" customWidth="1"/>
    <col min="14" max="14" width="14.28125" style="93" bestFit="1" customWidth="1"/>
    <col min="15" max="22" width="13.57421875" style="93" bestFit="1" customWidth="1"/>
    <col min="23" max="23" width="13.00390625" style="93" customWidth="1"/>
    <col min="24" max="16384" width="11.421875" style="93" customWidth="1"/>
  </cols>
  <sheetData>
    <row r="1" spans="1:23" ht="27">
      <c r="A1" s="1" t="s">
        <v>15</v>
      </c>
      <c r="B1" s="91" t="s">
        <v>88</v>
      </c>
      <c r="C1" s="2" t="s">
        <v>19</v>
      </c>
      <c r="D1" s="4" t="s">
        <v>75</v>
      </c>
      <c r="E1" s="3" t="s">
        <v>8</v>
      </c>
      <c r="F1" s="4" t="s">
        <v>75</v>
      </c>
      <c r="G1" s="5" t="s">
        <v>58</v>
      </c>
      <c r="H1" s="6" t="s">
        <v>72</v>
      </c>
      <c r="I1" s="7" t="s">
        <v>70</v>
      </c>
      <c r="J1" s="7" t="s">
        <v>71</v>
      </c>
      <c r="K1" s="7" t="s">
        <v>73</v>
      </c>
      <c r="L1" s="8" t="s">
        <v>74</v>
      </c>
      <c r="M1" s="9" t="s">
        <v>57</v>
      </c>
      <c r="N1" s="92" t="s">
        <v>68</v>
      </c>
      <c r="O1" s="11" t="s">
        <v>60</v>
      </c>
      <c r="P1" s="12" t="s">
        <v>61</v>
      </c>
      <c r="Q1" s="12" t="s">
        <v>62</v>
      </c>
      <c r="R1" s="13" t="s">
        <v>63</v>
      </c>
      <c r="S1" s="14" t="s">
        <v>64</v>
      </c>
      <c r="T1" s="13" t="s">
        <v>65</v>
      </c>
      <c r="U1" s="14" t="s">
        <v>66</v>
      </c>
      <c r="V1" s="14" t="s">
        <v>67</v>
      </c>
      <c r="W1" s="15" t="s">
        <v>89</v>
      </c>
    </row>
    <row r="2" spans="1:23" ht="9">
      <c r="A2" s="16" t="s">
        <v>0</v>
      </c>
      <c r="B2" s="30">
        <v>28</v>
      </c>
      <c r="C2" s="30"/>
      <c r="D2" s="47">
        <f>C2/Hauptstelle!$E$50*100</f>
        <v>0</v>
      </c>
      <c r="E2" s="30"/>
      <c r="F2" s="47">
        <f>E2/Hauptstelle!$E$50*100</f>
        <v>0</v>
      </c>
      <c r="G2" s="19">
        <v>19.61</v>
      </c>
      <c r="H2" s="20" t="e">
        <f aca="true" t="shared" si="0" ref="H2:H36">E2/C2</f>
        <v>#DIV/0!</v>
      </c>
      <c r="I2" s="21" t="e">
        <f aca="true" t="shared" si="1" ref="I2:I37">((365-(H2*B2))*100)/365</f>
        <v>#DIV/0!</v>
      </c>
      <c r="J2" s="22">
        <v>78</v>
      </c>
      <c r="K2" s="23">
        <f>((100-J2)*365)/(100*30)</f>
        <v>2.6766666666666667</v>
      </c>
      <c r="L2" s="24" t="str">
        <f aca="true" t="shared" si="2" ref="L2:L36">IF($O$37=0,"0",(O2/$O$37)*$C$37)</f>
        <v>0</v>
      </c>
      <c r="M2" s="25">
        <f aca="true" t="shared" si="3" ref="M2:M36">L2-C2</f>
        <v>0</v>
      </c>
      <c r="N2" s="26">
        <f>ROUND(V2*Hauptstelle!$J$54,Hauptstelle!W51)</f>
        <v>0</v>
      </c>
      <c r="O2" s="27">
        <f aca="true" t="shared" si="4" ref="O2:O36">E2/K2</f>
        <v>0</v>
      </c>
      <c r="P2" s="24">
        <f aca="true" t="shared" si="5" ref="P2:P36">IF(M2&lt;0,0,M2)</f>
        <v>0</v>
      </c>
      <c r="Q2" s="24">
        <f>(P2*(1/Hauptstelle!$J$52))+((L2/100)*Hauptstelle!$J$53)</f>
        <v>0</v>
      </c>
      <c r="R2" s="28">
        <f aca="true" t="shared" si="6" ref="R2:R36">Q2*G2</f>
        <v>0</v>
      </c>
      <c r="S2" s="29">
        <f>R2/Hauptstelle!$R$47</f>
        <v>0</v>
      </c>
      <c r="T2" s="28">
        <f aca="true" t="shared" si="7" ref="T2:T36">E2*G2</f>
        <v>0</v>
      </c>
      <c r="U2" s="29">
        <f>T2/Hauptstelle!$T$47</f>
        <v>0</v>
      </c>
      <c r="V2" s="29">
        <f aca="true" t="shared" si="8" ref="V2:V36">(S2+U2)/2</f>
        <v>0</v>
      </c>
      <c r="W2" s="16">
        <f aca="true" t="shared" si="9" ref="W2:W36">B2*E2</f>
        <v>0</v>
      </c>
    </row>
    <row r="3" spans="1:23" ht="9">
      <c r="A3" s="16" t="s">
        <v>1</v>
      </c>
      <c r="B3" s="30">
        <v>28</v>
      </c>
      <c r="C3" s="30"/>
      <c r="D3" s="47">
        <f>C3/Hauptstelle!$E$50*100</f>
        <v>0</v>
      </c>
      <c r="E3" s="30"/>
      <c r="F3" s="47">
        <f>E3/Hauptstelle!$E$50*100</f>
        <v>0</v>
      </c>
      <c r="G3" s="19">
        <v>15.41</v>
      </c>
      <c r="H3" s="20" t="e">
        <f t="shared" si="0"/>
        <v>#DIV/0!</v>
      </c>
      <c r="I3" s="21" t="e">
        <f t="shared" si="1"/>
        <v>#DIV/0!</v>
      </c>
      <c r="J3" s="22">
        <v>60</v>
      </c>
      <c r="K3" s="23">
        <f aca="true" t="shared" si="10" ref="K3:K36">((100-J3)*365)/(100*30)</f>
        <v>4.866666666666666</v>
      </c>
      <c r="L3" s="24" t="str">
        <f t="shared" si="2"/>
        <v>0</v>
      </c>
      <c r="M3" s="25">
        <f t="shared" si="3"/>
        <v>0</v>
      </c>
      <c r="N3" s="26">
        <f>ROUND(V3*Hauptstelle!$J$54,Hauptstelle!W51)</f>
        <v>0</v>
      </c>
      <c r="O3" s="27">
        <f t="shared" si="4"/>
        <v>0</v>
      </c>
      <c r="P3" s="24">
        <f t="shared" si="5"/>
        <v>0</v>
      </c>
      <c r="Q3" s="24">
        <f>(P3*(1/Hauptstelle!$J$52))+((L3/100)*Hauptstelle!$J$53)</f>
        <v>0</v>
      </c>
      <c r="R3" s="28">
        <f t="shared" si="6"/>
        <v>0</v>
      </c>
      <c r="S3" s="29">
        <f>R3/Hauptstelle!$R$47</f>
        <v>0</v>
      </c>
      <c r="T3" s="28">
        <f t="shared" si="7"/>
        <v>0</v>
      </c>
      <c r="U3" s="29">
        <f>T3/Hauptstelle!$T$47</f>
        <v>0</v>
      </c>
      <c r="V3" s="29">
        <f t="shared" si="8"/>
        <v>0</v>
      </c>
      <c r="W3" s="16">
        <f t="shared" si="9"/>
        <v>0</v>
      </c>
    </row>
    <row r="4" spans="1:23" ht="9">
      <c r="A4" s="16" t="s">
        <v>2</v>
      </c>
      <c r="B4" s="30">
        <v>28</v>
      </c>
      <c r="C4" s="30"/>
      <c r="D4" s="47">
        <f>C4/Hauptstelle!$E$50*100</f>
        <v>0</v>
      </c>
      <c r="E4" s="30"/>
      <c r="F4" s="47">
        <f>E4/Hauptstelle!$E$50*100</f>
        <v>0</v>
      </c>
      <c r="G4" s="19">
        <v>10.29</v>
      </c>
      <c r="H4" s="20" t="e">
        <f t="shared" si="0"/>
        <v>#DIV/0!</v>
      </c>
      <c r="I4" s="21" t="e">
        <f t="shared" si="1"/>
        <v>#DIV/0!</v>
      </c>
      <c r="J4" s="22">
        <v>60</v>
      </c>
      <c r="K4" s="23">
        <f t="shared" si="10"/>
        <v>4.866666666666666</v>
      </c>
      <c r="L4" s="24" t="str">
        <f t="shared" si="2"/>
        <v>0</v>
      </c>
      <c r="M4" s="25">
        <f t="shared" si="3"/>
        <v>0</v>
      </c>
      <c r="N4" s="26">
        <f>ROUND(V4*Hauptstelle!$J$54,Hauptstelle!W51)</f>
        <v>0</v>
      </c>
      <c r="O4" s="27">
        <f t="shared" si="4"/>
        <v>0</v>
      </c>
      <c r="P4" s="24">
        <f t="shared" si="5"/>
        <v>0</v>
      </c>
      <c r="Q4" s="24">
        <f>(P4*(1/Hauptstelle!$J$52))+((L4/100)*Hauptstelle!$J$53)</f>
        <v>0</v>
      </c>
      <c r="R4" s="28">
        <f t="shared" si="6"/>
        <v>0</v>
      </c>
      <c r="S4" s="29">
        <f>R4/Hauptstelle!$R$47</f>
        <v>0</v>
      </c>
      <c r="T4" s="28">
        <f t="shared" si="7"/>
        <v>0</v>
      </c>
      <c r="U4" s="29">
        <f>T4/Hauptstelle!$T$47</f>
        <v>0</v>
      </c>
      <c r="V4" s="29">
        <f t="shared" si="8"/>
        <v>0</v>
      </c>
      <c r="W4" s="16">
        <f t="shared" si="9"/>
        <v>0</v>
      </c>
    </row>
    <row r="5" spans="1:23" ht="9">
      <c r="A5" s="16" t="s">
        <v>3</v>
      </c>
      <c r="B5" s="30">
        <v>28</v>
      </c>
      <c r="C5" s="30"/>
      <c r="D5" s="47">
        <f>C5/Hauptstelle!$E$50*100</f>
        <v>0</v>
      </c>
      <c r="E5" s="30"/>
      <c r="F5" s="47">
        <f>E5/Hauptstelle!$E$50*100</f>
        <v>0</v>
      </c>
      <c r="G5" s="19">
        <v>12.78</v>
      </c>
      <c r="H5" s="20" t="e">
        <f t="shared" si="0"/>
        <v>#DIV/0!</v>
      </c>
      <c r="I5" s="21" t="e">
        <f t="shared" si="1"/>
        <v>#DIV/0!</v>
      </c>
      <c r="J5" s="22">
        <v>52</v>
      </c>
      <c r="K5" s="23">
        <f t="shared" si="10"/>
        <v>5.84</v>
      </c>
      <c r="L5" s="24" t="str">
        <f t="shared" si="2"/>
        <v>0</v>
      </c>
      <c r="M5" s="25">
        <f t="shared" si="3"/>
        <v>0</v>
      </c>
      <c r="N5" s="26">
        <f>ROUND(V5*Hauptstelle!$J$54,Hauptstelle!W51)</f>
        <v>0</v>
      </c>
      <c r="O5" s="27">
        <f t="shared" si="4"/>
        <v>0</v>
      </c>
      <c r="P5" s="24">
        <f t="shared" si="5"/>
        <v>0</v>
      </c>
      <c r="Q5" s="24">
        <f>(P5*(1/Hauptstelle!$J$52))+((L5/100)*Hauptstelle!$J$53)</f>
        <v>0</v>
      </c>
      <c r="R5" s="28">
        <f t="shared" si="6"/>
        <v>0</v>
      </c>
      <c r="S5" s="29">
        <f>R5/Hauptstelle!$R$47</f>
        <v>0</v>
      </c>
      <c r="T5" s="28">
        <f t="shared" si="7"/>
        <v>0</v>
      </c>
      <c r="U5" s="29">
        <f>T5/Hauptstelle!$T$47</f>
        <v>0</v>
      </c>
      <c r="V5" s="29">
        <f t="shared" si="8"/>
        <v>0</v>
      </c>
      <c r="W5" s="16">
        <f t="shared" si="9"/>
        <v>0</v>
      </c>
    </row>
    <row r="6" spans="1:23" ht="9">
      <c r="A6" s="16" t="s">
        <v>4</v>
      </c>
      <c r="B6" s="30">
        <v>28</v>
      </c>
      <c r="C6" s="30"/>
      <c r="D6" s="47">
        <f>C6/Hauptstelle!$E$50*100</f>
        <v>0</v>
      </c>
      <c r="E6" s="30"/>
      <c r="F6" s="47">
        <f>E6/Hauptstelle!$E$50*100</f>
        <v>0</v>
      </c>
      <c r="G6" s="19">
        <v>51.13</v>
      </c>
      <c r="H6" s="20" t="e">
        <f t="shared" si="0"/>
        <v>#DIV/0!</v>
      </c>
      <c r="I6" s="21" t="e">
        <f t="shared" si="1"/>
        <v>#DIV/0!</v>
      </c>
      <c r="J6" s="22">
        <v>73</v>
      </c>
      <c r="K6" s="23">
        <f t="shared" si="10"/>
        <v>3.285</v>
      </c>
      <c r="L6" s="24" t="str">
        <f t="shared" si="2"/>
        <v>0</v>
      </c>
      <c r="M6" s="25">
        <f t="shared" si="3"/>
        <v>0</v>
      </c>
      <c r="N6" s="26">
        <f>ROUND(V6*Hauptstelle!$J$54,Hauptstelle!W51)</f>
        <v>0</v>
      </c>
      <c r="O6" s="27">
        <f t="shared" si="4"/>
        <v>0</v>
      </c>
      <c r="P6" s="24">
        <f t="shared" si="5"/>
        <v>0</v>
      </c>
      <c r="Q6" s="24">
        <f>(P6*(1/Hauptstelle!$J$52))+((L6/100)*Hauptstelle!$J$53)</f>
        <v>0</v>
      </c>
      <c r="R6" s="28">
        <f t="shared" si="6"/>
        <v>0</v>
      </c>
      <c r="S6" s="29">
        <f>R6/Hauptstelle!$R$47</f>
        <v>0</v>
      </c>
      <c r="T6" s="28">
        <f t="shared" si="7"/>
        <v>0</v>
      </c>
      <c r="U6" s="29">
        <f>T6/Hauptstelle!$T$47</f>
        <v>0</v>
      </c>
      <c r="V6" s="29">
        <f t="shared" si="8"/>
        <v>0</v>
      </c>
      <c r="W6" s="16">
        <f t="shared" si="9"/>
        <v>0</v>
      </c>
    </row>
    <row r="7" spans="1:23" ht="9">
      <c r="A7" s="16" t="s">
        <v>21</v>
      </c>
      <c r="B7" s="30">
        <v>28</v>
      </c>
      <c r="C7" s="30"/>
      <c r="D7" s="47">
        <f>C7/Hauptstelle!$E$50*100</f>
        <v>0</v>
      </c>
      <c r="E7" s="30"/>
      <c r="F7" s="47">
        <f>E7/Hauptstelle!$E$50*100</f>
        <v>0</v>
      </c>
      <c r="G7" s="19">
        <v>16.87</v>
      </c>
      <c r="H7" s="20" t="e">
        <f t="shared" si="0"/>
        <v>#DIV/0!</v>
      </c>
      <c r="I7" s="21" t="e">
        <f t="shared" si="1"/>
        <v>#DIV/0!</v>
      </c>
      <c r="J7" s="22">
        <v>50</v>
      </c>
      <c r="K7" s="23">
        <f t="shared" si="10"/>
        <v>6.083333333333333</v>
      </c>
      <c r="L7" s="24" t="str">
        <f t="shared" si="2"/>
        <v>0</v>
      </c>
      <c r="M7" s="25">
        <f t="shared" si="3"/>
        <v>0</v>
      </c>
      <c r="N7" s="26">
        <f>ROUND(V7*Hauptstelle!$J$54,Hauptstelle!W51)</f>
        <v>0</v>
      </c>
      <c r="O7" s="27">
        <f t="shared" si="4"/>
        <v>0</v>
      </c>
      <c r="P7" s="24">
        <f t="shared" si="5"/>
        <v>0</v>
      </c>
      <c r="Q7" s="24">
        <f>(P7*(1/Hauptstelle!$J$52))+((L7/100)*Hauptstelle!$J$53)</f>
        <v>0</v>
      </c>
      <c r="R7" s="28">
        <f t="shared" si="6"/>
        <v>0</v>
      </c>
      <c r="S7" s="29">
        <f>R7/Hauptstelle!$R$47</f>
        <v>0</v>
      </c>
      <c r="T7" s="28">
        <f t="shared" si="7"/>
        <v>0</v>
      </c>
      <c r="U7" s="29">
        <f>T7/Hauptstelle!$T$47</f>
        <v>0</v>
      </c>
      <c r="V7" s="29">
        <f t="shared" si="8"/>
        <v>0</v>
      </c>
      <c r="W7" s="16">
        <f t="shared" si="9"/>
        <v>0</v>
      </c>
    </row>
    <row r="8" spans="1:23" ht="9">
      <c r="A8" s="16" t="s">
        <v>22</v>
      </c>
      <c r="B8" s="30">
        <v>28</v>
      </c>
      <c r="C8" s="30"/>
      <c r="D8" s="47">
        <f>C8/Hauptstelle!$E$50*100</f>
        <v>0</v>
      </c>
      <c r="E8" s="30"/>
      <c r="F8" s="47">
        <f>E8/Hauptstelle!$E$50*100</f>
        <v>0</v>
      </c>
      <c r="G8" s="19">
        <v>50</v>
      </c>
      <c r="H8" s="20" t="e">
        <f t="shared" si="0"/>
        <v>#DIV/0!</v>
      </c>
      <c r="I8" s="21" t="e">
        <f t="shared" si="1"/>
        <v>#DIV/0!</v>
      </c>
      <c r="J8" s="22">
        <v>50</v>
      </c>
      <c r="K8" s="23">
        <f t="shared" si="10"/>
        <v>6.083333333333333</v>
      </c>
      <c r="L8" s="24" t="str">
        <f t="shared" si="2"/>
        <v>0</v>
      </c>
      <c r="M8" s="25">
        <f t="shared" si="3"/>
        <v>0</v>
      </c>
      <c r="N8" s="26">
        <f>ROUND(V8*Hauptstelle!$J$54,Hauptstelle!W51)</f>
        <v>0</v>
      </c>
      <c r="O8" s="27">
        <f t="shared" si="4"/>
        <v>0</v>
      </c>
      <c r="P8" s="24">
        <f t="shared" si="5"/>
        <v>0</v>
      </c>
      <c r="Q8" s="24">
        <f>(P8*(1/Hauptstelle!$J$52))+((L8/100)*Hauptstelle!$J$53)</f>
        <v>0</v>
      </c>
      <c r="R8" s="28">
        <f t="shared" si="6"/>
        <v>0</v>
      </c>
      <c r="S8" s="29">
        <f>R8/Hauptstelle!$R$47</f>
        <v>0</v>
      </c>
      <c r="T8" s="28">
        <f t="shared" si="7"/>
        <v>0</v>
      </c>
      <c r="U8" s="29">
        <f>T8/Hauptstelle!$T$47</f>
        <v>0</v>
      </c>
      <c r="V8" s="29">
        <f t="shared" si="8"/>
        <v>0</v>
      </c>
      <c r="W8" s="16">
        <f t="shared" si="9"/>
        <v>0</v>
      </c>
    </row>
    <row r="9" spans="1:23" ht="9">
      <c r="A9" s="16" t="s">
        <v>23</v>
      </c>
      <c r="B9" s="30">
        <v>28</v>
      </c>
      <c r="C9" s="30"/>
      <c r="D9" s="47">
        <f>C9/Hauptstelle!$E$50*100</f>
        <v>0</v>
      </c>
      <c r="E9" s="30"/>
      <c r="F9" s="47">
        <f>E9/Hauptstelle!$E$50*100</f>
        <v>0</v>
      </c>
      <c r="G9" s="19">
        <v>9</v>
      </c>
      <c r="H9" s="20" t="e">
        <f t="shared" si="0"/>
        <v>#DIV/0!</v>
      </c>
      <c r="I9" s="21" t="e">
        <f t="shared" si="1"/>
        <v>#DIV/0!</v>
      </c>
      <c r="J9" s="22">
        <v>47</v>
      </c>
      <c r="K9" s="23">
        <f t="shared" si="10"/>
        <v>6.448333333333333</v>
      </c>
      <c r="L9" s="24" t="str">
        <f t="shared" si="2"/>
        <v>0</v>
      </c>
      <c r="M9" s="25">
        <f t="shared" si="3"/>
        <v>0</v>
      </c>
      <c r="N9" s="26">
        <f>ROUND(V9*Hauptstelle!$J$54,Hauptstelle!W51)</f>
        <v>0</v>
      </c>
      <c r="O9" s="27">
        <f t="shared" si="4"/>
        <v>0</v>
      </c>
      <c r="P9" s="24">
        <f t="shared" si="5"/>
        <v>0</v>
      </c>
      <c r="Q9" s="24">
        <f>(P9*(1/Hauptstelle!$J$52))+((L9/100)*Hauptstelle!$J$53)</f>
        <v>0</v>
      </c>
      <c r="R9" s="28">
        <f t="shared" si="6"/>
        <v>0</v>
      </c>
      <c r="S9" s="29">
        <f>R9/Hauptstelle!$R$47</f>
        <v>0</v>
      </c>
      <c r="T9" s="28">
        <f t="shared" si="7"/>
        <v>0</v>
      </c>
      <c r="U9" s="29">
        <f>T9/Hauptstelle!$T$47</f>
        <v>0</v>
      </c>
      <c r="V9" s="29">
        <f t="shared" si="8"/>
        <v>0</v>
      </c>
      <c r="W9" s="16">
        <f t="shared" si="9"/>
        <v>0</v>
      </c>
    </row>
    <row r="10" spans="1:23" ht="9">
      <c r="A10" s="16" t="s">
        <v>24</v>
      </c>
      <c r="B10" s="30">
        <v>28</v>
      </c>
      <c r="C10" s="30"/>
      <c r="D10" s="47">
        <f>C10/Hauptstelle!$E$50*100</f>
        <v>0</v>
      </c>
      <c r="E10" s="30"/>
      <c r="F10" s="47">
        <f>E10/Hauptstelle!$E$50*100</f>
        <v>0</v>
      </c>
      <c r="G10" s="19">
        <v>7.16</v>
      </c>
      <c r="H10" s="20" t="e">
        <f t="shared" si="0"/>
        <v>#DIV/0!</v>
      </c>
      <c r="I10" s="21" t="e">
        <f t="shared" si="1"/>
        <v>#DIV/0!</v>
      </c>
      <c r="J10" s="22">
        <v>50</v>
      </c>
      <c r="K10" s="23">
        <f t="shared" si="10"/>
        <v>6.083333333333333</v>
      </c>
      <c r="L10" s="24" t="str">
        <f t="shared" si="2"/>
        <v>0</v>
      </c>
      <c r="M10" s="25">
        <f t="shared" si="3"/>
        <v>0</v>
      </c>
      <c r="N10" s="26">
        <f>ROUND(V10*Hauptstelle!$J$54,Hauptstelle!W51)</f>
        <v>0</v>
      </c>
      <c r="O10" s="27">
        <f t="shared" si="4"/>
        <v>0</v>
      </c>
      <c r="P10" s="24">
        <f t="shared" si="5"/>
        <v>0</v>
      </c>
      <c r="Q10" s="24">
        <f>(P10*(1/Hauptstelle!$J$52))+((L10/100)*Hauptstelle!$J$53)</f>
        <v>0</v>
      </c>
      <c r="R10" s="28">
        <f t="shared" si="6"/>
        <v>0</v>
      </c>
      <c r="S10" s="29">
        <f>R10/Hauptstelle!$R$47</f>
        <v>0</v>
      </c>
      <c r="T10" s="28">
        <f t="shared" si="7"/>
        <v>0</v>
      </c>
      <c r="U10" s="29">
        <f>T10/Hauptstelle!$T$47</f>
        <v>0</v>
      </c>
      <c r="V10" s="29">
        <f t="shared" si="8"/>
        <v>0</v>
      </c>
      <c r="W10" s="16">
        <f t="shared" si="9"/>
        <v>0</v>
      </c>
    </row>
    <row r="11" spans="1:23" ht="9">
      <c r="A11" s="16" t="s">
        <v>25</v>
      </c>
      <c r="B11" s="30">
        <v>28</v>
      </c>
      <c r="C11" s="30"/>
      <c r="D11" s="47">
        <f>C11/Hauptstelle!$E$50*100</f>
        <v>0</v>
      </c>
      <c r="E11" s="30"/>
      <c r="F11" s="47">
        <f>E11/Hauptstelle!$E$50*100</f>
        <v>0</v>
      </c>
      <c r="G11" s="19">
        <v>30</v>
      </c>
      <c r="H11" s="20" t="e">
        <f t="shared" si="0"/>
        <v>#DIV/0!</v>
      </c>
      <c r="I11" s="21" t="e">
        <f t="shared" si="1"/>
        <v>#DIV/0!</v>
      </c>
      <c r="J11" s="22">
        <v>50</v>
      </c>
      <c r="K11" s="23">
        <f t="shared" si="10"/>
        <v>6.083333333333333</v>
      </c>
      <c r="L11" s="24" t="str">
        <f t="shared" si="2"/>
        <v>0</v>
      </c>
      <c r="M11" s="25">
        <f t="shared" si="3"/>
        <v>0</v>
      </c>
      <c r="N11" s="26">
        <f>ROUND(V11*Hauptstelle!$J$54,Hauptstelle!W51)</f>
        <v>0</v>
      </c>
      <c r="O11" s="27">
        <f t="shared" si="4"/>
        <v>0</v>
      </c>
      <c r="P11" s="24">
        <f t="shared" si="5"/>
        <v>0</v>
      </c>
      <c r="Q11" s="24">
        <f>(P11*(1/Hauptstelle!$J$52))+((L11/100)*Hauptstelle!$J$53)</f>
        <v>0</v>
      </c>
      <c r="R11" s="28">
        <f t="shared" si="6"/>
        <v>0</v>
      </c>
      <c r="S11" s="29">
        <f>R11/Hauptstelle!$R$47</f>
        <v>0</v>
      </c>
      <c r="T11" s="28">
        <f t="shared" si="7"/>
        <v>0</v>
      </c>
      <c r="U11" s="29">
        <f>T11/Hauptstelle!$T$47</f>
        <v>0</v>
      </c>
      <c r="V11" s="29">
        <f t="shared" si="8"/>
        <v>0</v>
      </c>
      <c r="W11" s="16">
        <f t="shared" si="9"/>
        <v>0</v>
      </c>
    </row>
    <row r="12" spans="1:23" ht="9">
      <c r="A12" s="16" t="s">
        <v>26</v>
      </c>
      <c r="B12" s="30">
        <v>28</v>
      </c>
      <c r="C12" s="30"/>
      <c r="D12" s="47">
        <f>C12/Hauptstelle!$E$50*100</f>
        <v>0</v>
      </c>
      <c r="E12" s="30"/>
      <c r="F12" s="47">
        <f>E12/Hauptstelle!$E$50*100</f>
        <v>0</v>
      </c>
      <c r="G12" s="19">
        <v>6</v>
      </c>
      <c r="H12" s="20" t="e">
        <f t="shared" si="0"/>
        <v>#DIV/0!</v>
      </c>
      <c r="I12" s="21" t="e">
        <f t="shared" si="1"/>
        <v>#DIV/0!</v>
      </c>
      <c r="J12" s="22">
        <v>47</v>
      </c>
      <c r="K12" s="23">
        <f t="shared" si="10"/>
        <v>6.448333333333333</v>
      </c>
      <c r="L12" s="24" t="str">
        <f t="shared" si="2"/>
        <v>0</v>
      </c>
      <c r="M12" s="25">
        <f t="shared" si="3"/>
        <v>0</v>
      </c>
      <c r="N12" s="26">
        <f>ROUND(V12*Hauptstelle!$J$54,Hauptstelle!W51)</f>
        <v>0</v>
      </c>
      <c r="O12" s="27">
        <f t="shared" si="4"/>
        <v>0</v>
      </c>
      <c r="P12" s="24">
        <f t="shared" si="5"/>
        <v>0</v>
      </c>
      <c r="Q12" s="24">
        <f>(P12*(1/Hauptstelle!$J$52))+((L12/100)*Hauptstelle!$J$53)</f>
        <v>0</v>
      </c>
      <c r="R12" s="28">
        <f t="shared" si="6"/>
        <v>0</v>
      </c>
      <c r="S12" s="29">
        <f>R12/Hauptstelle!$R$47</f>
        <v>0</v>
      </c>
      <c r="T12" s="28">
        <f t="shared" si="7"/>
        <v>0</v>
      </c>
      <c r="U12" s="29">
        <f>T12/Hauptstelle!$T$47</f>
        <v>0</v>
      </c>
      <c r="V12" s="29">
        <f t="shared" si="8"/>
        <v>0</v>
      </c>
      <c r="W12" s="16">
        <f t="shared" si="9"/>
        <v>0</v>
      </c>
    </row>
    <row r="13" spans="1:23" ht="9">
      <c r="A13" s="16" t="s">
        <v>27</v>
      </c>
      <c r="B13" s="30">
        <v>28</v>
      </c>
      <c r="C13" s="30"/>
      <c r="D13" s="47">
        <f>C13/Hauptstelle!$E$50*100</f>
        <v>0</v>
      </c>
      <c r="E13" s="30"/>
      <c r="F13" s="47">
        <f>E13/Hauptstelle!$E$50*100</f>
        <v>0</v>
      </c>
      <c r="G13" s="19">
        <v>30</v>
      </c>
      <c r="H13" s="20" t="e">
        <f t="shared" si="0"/>
        <v>#DIV/0!</v>
      </c>
      <c r="I13" s="21" t="e">
        <f t="shared" si="1"/>
        <v>#DIV/0!</v>
      </c>
      <c r="J13" s="22">
        <v>73</v>
      </c>
      <c r="K13" s="23">
        <f t="shared" si="10"/>
        <v>3.285</v>
      </c>
      <c r="L13" s="24" t="str">
        <f t="shared" si="2"/>
        <v>0</v>
      </c>
      <c r="M13" s="25">
        <f t="shared" si="3"/>
        <v>0</v>
      </c>
      <c r="N13" s="26">
        <f>ROUND(V13*Hauptstelle!$J$54,Hauptstelle!W51)</f>
        <v>0</v>
      </c>
      <c r="O13" s="27">
        <f t="shared" si="4"/>
        <v>0</v>
      </c>
      <c r="P13" s="24">
        <f t="shared" si="5"/>
        <v>0</v>
      </c>
      <c r="Q13" s="24">
        <f>(P13*(1/Hauptstelle!$J$52))+((L13/100)*Hauptstelle!$J$53)</f>
        <v>0</v>
      </c>
      <c r="R13" s="28">
        <f t="shared" si="6"/>
        <v>0</v>
      </c>
      <c r="S13" s="29">
        <f>R13/Hauptstelle!$R$47</f>
        <v>0</v>
      </c>
      <c r="T13" s="28">
        <f t="shared" si="7"/>
        <v>0</v>
      </c>
      <c r="U13" s="29">
        <f>T13/Hauptstelle!$T$47</f>
        <v>0</v>
      </c>
      <c r="V13" s="29">
        <f t="shared" si="8"/>
        <v>0</v>
      </c>
      <c r="W13" s="16">
        <f t="shared" si="9"/>
        <v>0</v>
      </c>
    </row>
    <row r="14" spans="1:23" ht="9">
      <c r="A14" s="16" t="s">
        <v>28</v>
      </c>
      <c r="B14" s="30">
        <v>28</v>
      </c>
      <c r="C14" s="30"/>
      <c r="D14" s="47">
        <f>C14/Hauptstelle!$E$50*100</f>
        <v>0</v>
      </c>
      <c r="E14" s="30"/>
      <c r="F14" s="47">
        <f>E14/Hauptstelle!$E$50*100</f>
        <v>0</v>
      </c>
      <c r="G14" s="19">
        <v>15</v>
      </c>
      <c r="H14" s="20" t="e">
        <f t="shared" si="0"/>
        <v>#DIV/0!</v>
      </c>
      <c r="I14" s="21" t="e">
        <f t="shared" si="1"/>
        <v>#DIV/0!</v>
      </c>
      <c r="J14" s="22">
        <v>60</v>
      </c>
      <c r="K14" s="23">
        <f t="shared" si="10"/>
        <v>4.866666666666666</v>
      </c>
      <c r="L14" s="24" t="str">
        <f t="shared" si="2"/>
        <v>0</v>
      </c>
      <c r="M14" s="25">
        <f t="shared" si="3"/>
        <v>0</v>
      </c>
      <c r="N14" s="26">
        <f>ROUND(V14*Hauptstelle!$J$54,Hauptstelle!W51)</f>
        <v>0</v>
      </c>
      <c r="O14" s="27">
        <f t="shared" si="4"/>
        <v>0</v>
      </c>
      <c r="P14" s="24">
        <f t="shared" si="5"/>
        <v>0</v>
      </c>
      <c r="Q14" s="24">
        <f>(P14*(1/Hauptstelle!$J$52))+((L14/100)*Hauptstelle!$J$53)</f>
        <v>0</v>
      </c>
      <c r="R14" s="28">
        <f t="shared" si="6"/>
        <v>0</v>
      </c>
      <c r="S14" s="29">
        <f>R14/Hauptstelle!$R$47</f>
        <v>0</v>
      </c>
      <c r="T14" s="28">
        <f t="shared" si="7"/>
        <v>0</v>
      </c>
      <c r="U14" s="29">
        <f>T14/Hauptstelle!$T$47</f>
        <v>0</v>
      </c>
      <c r="V14" s="29">
        <f t="shared" si="8"/>
        <v>0</v>
      </c>
      <c r="W14" s="16">
        <f t="shared" si="9"/>
        <v>0</v>
      </c>
    </row>
    <row r="15" spans="1:23" ht="9">
      <c r="A15" s="16" t="s">
        <v>29</v>
      </c>
      <c r="B15" s="30">
        <v>7</v>
      </c>
      <c r="C15" s="30"/>
      <c r="D15" s="47">
        <f>C15/Hauptstelle!$E$50*100</f>
        <v>0</v>
      </c>
      <c r="E15" s="30"/>
      <c r="F15" s="47">
        <f>E15/Hauptstelle!$E$50*100</f>
        <v>0</v>
      </c>
      <c r="G15" s="19">
        <v>35</v>
      </c>
      <c r="H15" s="20" t="e">
        <f t="shared" si="0"/>
        <v>#DIV/0!</v>
      </c>
      <c r="I15" s="21" t="e">
        <f t="shared" si="1"/>
        <v>#DIV/0!</v>
      </c>
      <c r="J15" s="22">
        <v>35</v>
      </c>
      <c r="K15" s="23">
        <f t="shared" si="10"/>
        <v>7.908333333333333</v>
      </c>
      <c r="L15" s="24" t="str">
        <f t="shared" si="2"/>
        <v>0</v>
      </c>
      <c r="M15" s="25">
        <f t="shared" si="3"/>
        <v>0</v>
      </c>
      <c r="N15" s="26">
        <f>ROUND(V15*Hauptstelle!$J$54,Hauptstelle!W51)</f>
        <v>0</v>
      </c>
      <c r="O15" s="27">
        <f t="shared" si="4"/>
        <v>0</v>
      </c>
      <c r="P15" s="24">
        <f t="shared" si="5"/>
        <v>0</v>
      </c>
      <c r="Q15" s="24">
        <f>(P15*(1/Hauptstelle!$J$52))+((L15/100)*Hauptstelle!$J$53)</f>
        <v>0</v>
      </c>
      <c r="R15" s="28">
        <f t="shared" si="6"/>
        <v>0</v>
      </c>
      <c r="S15" s="29">
        <f>R15/Hauptstelle!$R$47</f>
        <v>0</v>
      </c>
      <c r="T15" s="28">
        <f t="shared" si="7"/>
        <v>0</v>
      </c>
      <c r="U15" s="29">
        <f>T15/Hauptstelle!$T$47</f>
        <v>0</v>
      </c>
      <c r="V15" s="29">
        <f t="shared" si="8"/>
        <v>0</v>
      </c>
      <c r="W15" s="16">
        <f t="shared" si="9"/>
        <v>0</v>
      </c>
    </row>
    <row r="16" spans="1:23" ht="9">
      <c r="A16" s="16" t="s">
        <v>30</v>
      </c>
      <c r="B16" s="30">
        <v>28</v>
      </c>
      <c r="C16" s="30"/>
      <c r="D16" s="47">
        <f>C16/Hauptstelle!$E$50*100</f>
        <v>0</v>
      </c>
      <c r="E16" s="30"/>
      <c r="F16" s="47">
        <f>E16/Hauptstelle!$E$50*100</f>
        <v>0</v>
      </c>
      <c r="G16" s="19">
        <v>20.45</v>
      </c>
      <c r="H16" s="20" t="e">
        <f t="shared" si="0"/>
        <v>#DIV/0!</v>
      </c>
      <c r="I16" s="21" t="e">
        <f t="shared" si="1"/>
        <v>#DIV/0!</v>
      </c>
      <c r="J16" s="22">
        <v>35</v>
      </c>
      <c r="K16" s="23">
        <f t="shared" si="10"/>
        <v>7.908333333333333</v>
      </c>
      <c r="L16" s="24" t="str">
        <f t="shared" si="2"/>
        <v>0</v>
      </c>
      <c r="M16" s="25">
        <f t="shared" si="3"/>
        <v>0</v>
      </c>
      <c r="N16" s="26">
        <f>ROUND(V16*Hauptstelle!$J$54,Hauptstelle!W51)</f>
        <v>0</v>
      </c>
      <c r="O16" s="27">
        <f t="shared" si="4"/>
        <v>0</v>
      </c>
      <c r="P16" s="24">
        <f t="shared" si="5"/>
        <v>0</v>
      </c>
      <c r="Q16" s="24">
        <f>(P16*(1/Hauptstelle!$J$52))+((L16/100)*Hauptstelle!$J$53)</f>
        <v>0</v>
      </c>
      <c r="R16" s="28">
        <f t="shared" si="6"/>
        <v>0</v>
      </c>
      <c r="S16" s="29">
        <f>R16/Hauptstelle!$R$47</f>
        <v>0</v>
      </c>
      <c r="T16" s="28">
        <f t="shared" si="7"/>
        <v>0</v>
      </c>
      <c r="U16" s="29">
        <f>T16/Hauptstelle!$T$47</f>
        <v>0</v>
      </c>
      <c r="V16" s="29">
        <f t="shared" si="8"/>
        <v>0</v>
      </c>
      <c r="W16" s="16">
        <f t="shared" si="9"/>
        <v>0</v>
      </c>
    </row>
    <row r="17" spans="1:23" ht="9">
      <c r="A17" s="16" t="s">
        <v>5</v>
      </c>
      <c r="B17" s="30">
        <v>56</v>
      </c>
      <c r="C17" s="30"/>
      <c r="D17" s="47">
        <f>C17/Hauptstelle!$E$50*100</f>
        <v>0</v>
      </c>
      <c r="E17" s="30"/>
      <c r="F17" s="47">
        <f>E17/Hauptstelle!$E$50*100</f>
        <v>0</v>
      </c>
      <c r="G17" s="19">
        <v>30</v>
      </c>
      <c r="H17" s="20" t="e">
        <f t="shared" si="0"/>
        <v>#DIV/0!</v>
      </c>
      <c r="I17" s="21" t="e">
        <f t="shared" si="1"/>
        <v>#DIV/0!</v>
      </c>
      <c r="J17" s="22">
        <v>78</v>
      </c>
      <c r="K17" s="23">
        <f t="shared" si="10"/>
        <v>2.6766666666666667</v>
      </c>
      <c r="L17" s="24" t="str">
        <f t="shared" si="2"/>
        <v>0</v>
      </c>
      <c r="M17" s="25">
        <f t="shared" si="3"/>
        <v>0</v>
      </c>
      <c r="N17" s="26">
        <f>ROUND(V17*Hauptstelle!$J$54,Hauptstelle!W51)</f>
        <v>0</v>
      </c>
      <c r="O17" s="27">
        <f t="shared" si="4"/>
        <v>0</v>
      </c>
      <c r="P17" s="24">
        <f t="shared" si="5"/>
        <v>0</v>
      </c>
      <c r="Q17" s="24">
        <f>(P17*(1/Hauptstelle!$J$52))+((L17/100)*Hauptstelle!$J$53)</f>
        <v>0</v>
      </c>
      <c r="R17" s="28">
        <f t="shared" si="6"/>
        <v>0</v>
      </c>
      <c r="S17" s="29">
        <f>R17/Hauptstelle!$R$47</f>
        <v>0</v>
      </c>
      <c r="T17" s="28">
        <f t="shared" si="7"/>
        <v>0</v>
      </c>
      <c r="U17" s="29">
        <f>T17/Hauptstelle!$T$47</f>
        <v>0</v>
      </c>
      <c r="V17" s="29">
        <f t="shared" si="8"/>
        <v>0</v>
      </c>
      <c r="W17" s="16">
        <f t="shared" si="9"/>
        <v>0</v>
      </c>
    </row>
    <row r="18" spans="1:23" ht="9">
      <c r="A18" s="16" t="s">
        <v>31</v>
      </c>
      <c r="B18" s="30">
        <v>28</v>
      </c>
      <c r="C18" s="30"/>
      <c r="D18" s="47">
        <f>C18/Hauptstelle!$E$50*100</f>
        <v>0</v>
      </c>
      <c r="E18" s="30"/>
      <c r="F18" s="47">
        <f>E18/Hauptstelle!$E$50*100</f>
        <v>0</v>
      </c>
      <c r="G18" s="19">
        <v>50</v>
      </c>
      <c r="H18" s="20" t="e">
        <f t="shared" si="0"/>
        <v>#DIV/0!</v>
      </c>
      <c r="I18" s="21" t="e">
        <f t="shared" si="1"/>
        <v>#DIV/0!</v>
      </c>
      <c r="J18" s="22">
        <v>73</v>
      </c>
      <c r="K18" s="23">
        <f t="shared" si="10"/>
        <v>3.285</v>
      </c>
      <c r="L18" s="24" t="str">
        <f t="shared" si="2"/>
        <v>0</v>
      </c>
      <c r="M18" s="25">
        <f t="shared" si="3"/>
        <v>0</v>
      </c>
      <c r="N18" s="26">
        <f>ROUND(V18*Hauptstelle!$J$54,Hauptstelle!W51)</f>
        <v>0</v>
      </c>
      <c r="O18" s="27">
        <f t="shared" si="4"/>
        <v>0</v>
      </c>
      <c r="P18" s="24">
        <f t="shared" si="5"/>
        <v>0</v>
      </c>
      <c r="Q18" s="24">
        <f>(P18*(1/Hauptstelle!$J$52))+((L18/100)*Hauptstelle!$J$53)</f>
        <v>0</v>
      </c>
      <c r="R18" s="28">
        <f t="shared" si="6"/>
        <v>0</v>
      </c>
      <c r="S18" s="29">
        <f>R18/Hauptstelle!$R$47</f>
        <v>0</v>
      </c>
      <c r="T18" s="28">
        <f t="shared" si="7"/>
        <v>0</v>
      </c>
      <c r="U18" s="29">
        <f>T18/Hauptstelle!$T$47</f>
        <v>0</v>
      </c>
      <c r="V18" s="29">
        <f t="shared" si="8"/>
        <v>0</v>
      </c>
      <c r="W18" s="16">
        <f t="shared" si="9"/>
        <v>0</v>
      </c>
    </row>
    <row r="19" spans="1:23" ht="9">
      <c r="A19" s="16" t="s">
        <v>33</v>
      </c>
      <c r="B19" s="30">
        <v>28</v>
      </c>
      <c r="C19" s="30"/>
      <c r="D19" s="47">
        <f>C19/Hauptstelle!$E$50*100</f>
        <v>0</v>
      </c>
      <c r="E19" s="30"/>
      <c r="F19" s="47">
        <f>E19/Hauptstelle!$E$50*100</f>
        <v>0</v>
      </c>
      <c r="G19" s="19">
        <v>17</v>
      </c>
      <c r="H19" s="20" t="e">
        <f t="shared" si="0"/>
        <v>#DIV/0!</v>
      </c>
      <c r="I19" s="21" t="e">
        <f t="shared" si="1"/>
        <v>#DIV/0!</v>
      </c>
      <c r="J19" s="22">
        <v>44</v>
      </c>
      <c r="K19" s="23">
        <f t="shared" si="10"/>
        <v>6.8133333333333335</v>
      </c>
      <c r="L19" s="24" t="str">
        <f t="shared" si="2"/>
        <v>0</v>
      </c>
      <c r="M19" s="25">
        <f t="shared" si="3"/>
        <v>0</v>
      </c>
      <c r="N19" s="26">
        <f>ROUND(V19*Hauptstelle!$J$54,Hauptstelle!W51)</f>
        <v>0</v>
      </c>
      <c r="O19" s="27">
        <f t="shared" si="4"/>
        <v>0</v>
      </c>
      <c r="P19" s="24">
        <f t="shared" si="5"/>
        <v>0</v>
      </c>
      <c r="Q19" s="24">
        <f>(P19*(1/Hauptstelle!$J$52))+((L19/100)*Hauptstelle!$J$53)</f>
        <v>0</v>
      </c>
      <c r="R19" s="28">
        <f t="shared" si="6"/>
        <v>0</v>
      </c>
      <c r="S19" s="29">
        <f>R19/Hauptstelle!$R$47</f>
        <v>0</v>
      </c>
      <c r="T19" s="28">
        <f t="shared" si="7"/>
        <v>0</v>
      </c>
      <c r="U19" s="29">
        <f>T19/Hauptstelle!$T$47</f>
        <v>0</v>
      </c>
      <c r="V19" s="29">
        <f t="shared" si="8"/>
        <v>0</v>
      </c>
      <c r="W19" s="16">
        <f t="shared" si="9"/>
        <v>0</v>
      </c>
    </row>
    <row r="20" spans="1:23" ht="9">
      <c r="A20" s="16" t="s">
        <v>34</v>
      </c>
      <c r="B20" s="30">
        <v>28</v>
      </c>
      <c r="C20" s="30"/>
      <c r="D20" s="47">
        <f>C20/Hauptstelle!$E$50*100</f>
        <v>0</v>
      </c>
      <c r="E20" s="30"/>
      <c r="F20" s="47">
        <f>E20/Hauptstelle!$E$50*100</f>
        <v>0</v>
      </c>
      <c r="G20" s="19">
        <v>25</v>
      </c>
      <c r="H20" s="20" t="e">
        <f t="shared" si="0"/>
        <v>#DIV/0!</v>
      </c>
      <c r="I20" s="21" t="e">
        <f t="shared" si="1"/>
        <v>#DIV/0!</v>
      </c>
      <c r="J20" s="22">
        <v>50</v>
      </c>
      <c r="K20" s="23">
        <f t="shared" si="10"/>
        <v>6.083333333333333</v>
      </c>
      <c r="L20" s="24" t="str">
        <f t="shared" si="2"/>
        <v>0</v>
      </c>
      <c r="M20" s="25">
        <f t="shared" si="3"/>
        <v>0</v>
      </c>
      <c r="N20" s="26">
        <f>ROUND(V20*Hauptstelle!$J$54,Hauptstelle!W51)</f>
        <v>0</v>
      </c>
      <c r="O20" s="27">
        <f t="shared" si="4"/>
        <v>0</v>
      </c>
      <c r="P20" s="24">
        <f t="shared" si="5"/>
        <v>0</v>
      </c>
      <c r="Q20" s="24">
        <f>(P20*(1/Hauptstelle!$J$52))+((L20/100)*Hauptstelle!$J$53)</f>
        <v>0</v>
      </c>
      <c r="R20" s="28">
        <f t="shared" si="6"/>
        <v>0</v>
      </c>
      <c r="S20" s="29">
        <f>R20/Hauptstelle!$R$47</f>
        <v>0</v>
      </c>
      <c r="T20" s="28">
        <f t="shared" si="7"/>
        <v>0</v>
      </c>
      <c r="U20" s="29">
        <f>T20/Hauptstelle!$T$47</f>
        <v>0</v>
      </c>
      <c r="V20" s="29">
        <f t="shared" si="8"/>
        <v>0</v>
      </c>
      <c r="W20" s="16">
        <f t="shared" si="9"/>
        <v>0</v>
      </c>
    </row>
    <row r="21" spans="1:23" ht="9">
      <c r="A21" s="16" t="s">
        <v>32</v>
      </c>
      <c r="B21" s="30">
        <v>28</v>
      </c>
      <c r="C21" s="30"/>
      <c r="D21" s="47">
        <f>C21/Hauptstelle!$E$50*100</f>
        <v>0</v>
      </c>
      <c r="E21" s="30"/>
      <c r="F21" s="47">
        <f>E21/Hauptstelle!$E$50*100</f>
        <v>0</v>
      </c>
      <c r="G21" s="19">
        <v>25</v>
      </c>
      <c r="H21" s="20" t="e">
        <f t="shared" si="0"/>
        <v>#DIV/0!</v>
      </c>
      <c r="I21" s="21" t="e">
        <f t="shared" si="1"/>
        <v>#DIV/0!</v>
      </c>
      <c r="J21" s="22">
        <v>73</v>
      </c>
      <c r="K21" s="23">
        <f t="shared" si="10"/>
        <v>3.285</v>
      </c>
      <c r="L21" s="24" t="str">
        <f t="shared" si="2"/>
        <v>0</v>
      </c>
      <c r="M21" s="25">
        <f t="shared" si="3"/>
        <v>0</v>
      </c>
      <c r="N21" s="26">
        <f>ROUND(V21*Hauptstelle!$J$54,Hauptstelle!W51)</f>
        <v>0</v>
      </c>
      <c r="O21" s="27">
        <f t="shared" si="4"/>
        <v>0</v>
      </c>
      <c r="P21" s="24">
        <f t="shared" si="5"/>
        <v>0</v>
      </c>
      <c r="Q21" s="24">
        <f>(P21*(1/Hauptstelle!$J$52))+((L21/100)*Hauptstelle!$J$53)</f>
        <v>0</v>
      </c>
      <c r="R21" s="28">
        <f t="shared" si="6"/>
        <v>0</v>
      </c>
      <c r="S21" s="29">
        <f>R21/Hauptstelle!$R$47</f>
        <v>0</v>
      </c>
      <c r="T21" s="28">
        <f t="shared" si="7"/>
        <v>0</v>
      </c>
      <c r="U21" s="29">
        <f>T21/Hauptstelle!$T$47</f>
        <v>0</v>
      </c>
      <c r="V21" s="29">
        <f t="shared" si="8"/>
        <v>0</v>
      </c>
      <c r="W21" s="16">
        <f t="shared" si="9"/>
        <v>0</v>
      </c>
    </row>
    <row r="22" spans="1:23" ht="9">
      <c r="A22" s="16" t="s">
        <v>35</v>
      </c>
      <c r="B22" s="30">
        <v>28</v>
      </c>
      <c r="C22" s="30"/>
      <c r="D22" s="47">
        <f>C22/Hauptstelle!$E$50*100</f>
        <v>0</v>
      </c>
      <c r="E22" s="30"/>
      <c r="F22" s="47">
        <f>E22/Hauptstelle!$E$50*100</f>
        <v>0</v>
      </c>
      <c r="G22" s="19">
        <v>8</v>
      </c>
      <c r="H22" s="20" t="e">
        <f t="shared" si="0"/>
        <v>#DIV/0!</v>
      </c>
      <c r="I22" s="21" t="e">
        <f t="shared" si="1"/>
        <v>#DIV/0!</v>
      </c>
      <c r="J22" s="22">
        <v>44</v>
      </c>
      <c r="K22" s="23">
        <f t="shared" si="10"/>
        <v>6.8133333333333335</v>
      </c>
      <c r="L22" s="24" t="str">
        <f t="shared" si="2"/>
        <v>0</v>
      </c>
      <c r="M22" s="25">
        <f t="shared" si="3"/>
        <v>0</v>
      </c>
      <c r="N22" s="26">
        <f>ROUND(V22*Hauptstelle!$J$54,Hauptstelle!W51)</f>
        <v>0</v>
      </c>
      <c r="O22" s="27">
        <f t="shared" si="4"/>
        <v>0</v>
      </c>
      <c r="P22" s="24">
        <f t="shared" si="5"/>
        <v>0</v>
      </c>
      <c r="Q22" s="24">
        <f>(P22*(1/Hauptstelle!$J$52))+((L22/100)*Hauptstelle!$J$53)</f>
        <v>0</v>
      </c>
      <c r="R22" s="28">
        <f t="shared" si="6"/>
        <v>0</v>
      </c>
      <c r="S22" s="29">
        <f>R22/Hauptstelle!$R$47</f>
        <v>0</v>
      </c>
      <c r="T22" s="28">
        <f t="shared" si="7"/>
        <v>0</v>
      </c>
      <c r="U22" s="29">
        <f>T22/Hauptstelle!$T$47</f>
        <v>0</v>
      </c>
      <c r="V22" s="29">
        <f t="shared" si="8"/>
        <v>0</v>
      </c>
      <c r="W22" s="16">
        <f t="shared" si="9"/>
        <v>0</v>
      </c>
    </row>
    <row r="23" spans="1:23" ht="9">
      <c r="A23" s="16" t="s">
        <v>36</v>
      </c>
      <c r="B23" s="30">
        <v>28</v>
      </c>
      <c r="C23" s="30"/>
      <c r="D23" s="47">
        <f>C23/Hauptstelle!$E$50*100</f>
        <v>0</v>
      </c>
      <c r="E23" s="30"/>
      <c r="F23" s="47">
        <f>E23/Hauptstelle!$E$50*100</f>
        <v>0</v>
      </c>
      <c r="G23" s="19">
        <v>16</v>
      </c>
      <c r="H23" s="20" t="e">
        <f t="shared" si="0"/>
        <v>#DIV/0!</v>
      </c>
      <c r="I23" s="21" t="e">
        <f t="shared" si="1"/>
        <v>#DIV/0!</v>
      </c>
      <c r="J23" s="22">
        <v>50</v>
      </c>
      <c r="K23" s="23">
        <f t="shared" si="10"/>
        <v>6.083333333333333</v>
      </c>
      <c r="L23" s="24" t="str">
        <f t="shared" si="2"/>
        <v>0</v>
      </c>
      <c r="M23" s="25">
        <f t="shared" si="3"/>
        <v>0</v>
      </c>
      <c r="N23" s="26">
        <f>ROUND(V23*Hauptstelle!$J$54,Hauptstelle!W51)</f>
        <v>0</v>
      </c>
      <c r="O23" s="27">
        <f t="shared" si="4"/>
        <v>0</v>
      </c>
      <c r="P23" s="24">
        <f t="shared" si="5"/>
        <v>0</v>
      </c>
      <c r="Q23" s="24">
        <f>(P23*(1/Hauptstelle!$J$52))+((L23/100)*Hauptstelle!$J$53)</f>
        <v>0</v>
      </c>
      <c r="R23" s="28">
        <f t="shared" si="6"/>
        <v>0</v>
      </c>
      <c r="S23" s="29">
        <f>R23/Hauptstelle!$R$47</f>
        <v>0</v>
      </c>
      <c r="T23" s="28">
        <f t="shared" si="7"/>
        <v>0</v>
      </c>
      <c r="U23" s="29">
        <f>T23/Hauptstelle!$T$47</f>
        <v>0</v>
      </c>
      <c r="V23" s="29">
        <f t="shared" si="8"/>
        <v>0</v>
      </c>
      <c r="W23" s="16">
        <f t="shared" si="9"/>
        <v>0</v>
      </c>
    </row>
    <row r="24" spans="1:23" ht="9">
      <c r="A24" s="16" t="s">
        <v>6</v>
      </c>
      <c r="B24" s="30">
        <v>28</v>
      </c>
      <c r="C24" s="30"/>
      <c r="D24" s="47">
        <f>C24/Hauptstelle!$E$50*100</f>
        <v>0</v>
      </c>
      <c r="E24" s="30"/>
      <c r="F24" s="47">
        <f>E24/Hauptstelle!$E$50*100</f>
        <v>0</v>
      </c>
      <c r="G24" s="19">
        <v>7.67</v>
      </c>
      <c r="H24" s="20" t="e">
        <f t="shared" si="0"/>
        <v>#DIV/0!</v>
      </c>
      <c r="I24" s="21" t="e">
        <f t="shared" si="1"/>
        <v>#DIV/0!</v>
      </c>
      <c r="J24" s="22">
        <v>78</v>
      </c>
      <c r="K24" s="23">
        <f t="shared" si="10"/>
        <v>2.6766666666666667</v>
      </c>
      <c r="L24" s="24" t="str">
        <f t="shared" si="2"/>
        <v>0</v>
      </c>
      <c r="M24" s="25">
        <f t="shared" si="3"/>
        <v>0</v>
      </c>
      <c r="N24" s="26">
        <f>ROUND(V24*Hauptstelle!$J$54,Hauptstelle!W51)</f>
        <v>0</v>
      </c>
      <c r="O24" s="27">
        <f t="shared" si="4"/>
        <v>0</v>
      </c>
      <c r="P24" s="24">
        <f t="shared" si="5"/>
        <v>0</v>
      </c>
      <c r="Q24" s="24">
        <f>(P24*(1/Hauptstelle!$J$52))+((L24/100)*Hauptstelle!$J$53)</f>
        <v>0</v>
      </c>
      <c r="R24" s="28">
        <f t="shared" si="6"/>
        <v>0</v>
      </c>
      <c r="S24" s="29">
        <f>R24/Hauptstelle!$R$47</f>
        <v>0</v>
      </c>
      <c r="T24" s="28">
        <f t="shared" si="7"/>
        <v>0</v>
      </c>
      <c r="U24" s="29">
        <f>T24/Hauptstelle!$T$47</f>
        <v>0</v>
      </c>
      <c r="V24" s="29">
        <f t="shared" si="8"/>
        <v>0</v>
      </c>
      <c r="W24" s="16">
        <f t="shared" si="9"/>
        <v>0</v>
      </c>
    </row>
    <row r="25" spans="1:23" ht="9">
      <c r="A25" s="16" t="s">
        <v>47</v>
      </c>
      <c r="B25" s="30">
        <v>28</v>
      </c>
      <c r="C25" s="30"/>
      <c r="D25" s="47">
        <f>C25/Hauptstelle!$E$50*100</f>
        <v>0</v>
      </c>
      <c r="E25" s="30"/>
      <c r="F25" s="47">
        <f>E25/Hauptstelle!$E$50*100</f>
        <v>0</v>
      </c>
      <c r="G25" s="19">
        <v>10</v>
      </c>
      <c r="H25" s="20" t="e">
        <f t="shared" si="0"/>
        <v>#DIV/0!</v>
      </c>
      <c r="I25" s="21" t="e">
        <f t="shared" si="1"/>
        <v>#DIV/0!</v>
      </c>
      <c r="J25" s="22">
        <v>70</v>
      </c>
      <c r="K25" s="23">
        <f t="shared" si="10"/>
        <v>3.65</v>
      </c>
      <c r="L25" s="24" t="str">
        <f t="shared" si="2"/>
        <v>0</v>
      </c>
      <c r="M25" s="25">
        <f t="shared" si="3"/>
        <v>0</v>
      </c>
      <c r="N25" s="26">
        <f>ROUND(V25*Hauptstelle!$J$54,Hauptstelle!W51)</f>
        <v>0</v>
      </c>
      <c r="O25" s="27">
        <f t="shared" si="4"/>
        <v>0</v>
      </c>
      <c r="P25" s="24">
        <f t="shared" si="5"/>
        <v>0</v>
      </c>
      <c r="Q25" s="24">
        <f>(P25*(1/Hauptstelle!$J$52))+((L25/100)*Hauptstelle!$J$53)</f>
        <v>0</v>
      </c>
      <c r="R25" s="28">
        <f t="shared" si="6"/>
        <v>0</v>
      </c>
      <c r="S25" s="29">
        <f>R25/Hauptstelle!$R$47</f>
        <v>0</v>
      </c>
      <c r="T25" s="28">
        <f t="shared" si="7"/>
        <v>0</v>
      </c>
      <c r="U25" s="29">
        <f>T25/Hauptstelle!$T$47</f>
        <v>0</v>
      </c>
      <c r="V25" s="29">
        <f t="shared" si="8"/>
        <v>0</v>
      </c>
      <c r="W25" s="16">
        <f t="shared" si="9"/>
        <v>0</v>
      </c>
    </row>
    <row r="26" spans="1:23" ht="9">
      <c r="A26" s="16" t="s">
        <v>48</v>
      </c>
      <c r="B26" s="30">
        <v>28</v>
      </c>
      <c r="C26" s="30"/>
      <c r="D26" s="47">
        <f>C26/Hauptstelle!$E$50*100</f>
        <v>0</v>
      </c>
      <c r="E26" s="30"/>
      <c r="F26" s="47">
        <f>E26/Hauptstelle!$E$50*100</f>
        <v>0</v>
      </c>
      <c r="G26" s="19">
        <v>10</v>
      </c>
      <c r="H26" s="20" t="e">
        <f t="shared" si="0"/>
        <v>#DIV/0!</v>
      </c>
      <c r="I26" s="21" t="e">
        <f t="shared" si="1"/>
        <v>#DIV/0!</v>
      </c>
      <c r="J26" s="22">
        <v>70</v>
      </c>
      <c r="K26" s="23">
        <f t="shared" si="10"/>
        <v>3.65</v>
      </c>
      <c r="L26" s="24" t="str">
        <f t="shared" si="2"/>
        <v>0</v>
      </c>
      <c r="M26" s="25">
        <f t="shared" si="3"/>
        <v>0</v>
      </c>
      <c r="N26" s="26">
        <f>ROUND(V26*Hauptstelle!$J$54,Hauptstelle!W51)</f>
        <v>0</v>
      </c>
      <c r="O26" s="27">
        <f t="shared" si="4"/>
        <v>0</v>
      </c>
      <c r="P26" s="24">
        <f t="shared" si="5"/>
        <v>0</v>
      </c>
      <c r="Q26" s="24">
        <f>(P26*(1/Hauptstelle!$J$52))+((L26/100)*Hauptstelle!$J$53)</f>
        <v>0</v>
      </c>
      <c r="R26" s="28">
        <f t="shared" si="6"/>
        <v>0</v>
      </c>
      <c r="S26" s="29">
        <f>R26/Hauptstelle!$R$47</f>
        <v>0</v>
      </c>
      <c r="T26" s="28">
        <f t="shared" si="7"/>
        <v>0</v>
      </c>
      <c r="U26" s="29">
        <f>T26/Hauptstelle!$T$47</f>
        <v>0</v>
      </c>
      <c r="V26" s="29">
        <f t="shared" si="8"/>
        <v>0</v>
      </c>
      <c r="W26" s="16">
        <f t="shared" si="9"/>
        <v>0</v>
      </c>
    </row>
    <row r="27" spans="1:23" ht="9">
      <c r="A27" s="16" t="s">
        <v>37</v>
      </c>
      <c r="B27" s="30">
        <v>28</v>
      </c>
      <c r="C27" s="30"/>
      <c r="D27" s="47">
        <f>C27/Hauptstelle!$E$50*100</f>
        <v>0</v>
      </c>
      <c r="E27" s="30"/>
      <c r="F27" s="47">
        <f>E27/Hauptstelle!$E$50*100</f>
        <v>0</v>
      </c>
      <c r="G27" s="19">
        <v>16.33</v>
      </c>
      <c r="H27" s="20" t="e">
        <f t="shared" si="0"/>
        <v>#DIV/0!</v>
      </c>
      <c r="I27" s="21" t="e">
        <f t="shared" si="1"/>
        <v>#DIV/0!</v>
      </c>
      <c r="J27" s="22">
        <v>30</v>
      </c>
      <c r="K27" s="23">
        <f t="shared" si="10"/>
        <v>8.516666666666667</v>
      </c>
      <c r="L27" s="24" t="str">
        <f t="shared" si="2"/>
        <v>0</v>
      </c>
      <c r="M27" s="25">
        <f t="shared" si="3"/>
        <v>0</v>
      </c>
      <c r="N27" s="26">
        <f>ROUND(V27*Hauptstelle!$J$54,Hauptstelle!W51)</f>
        <v>0</v>
      </c>
      <c r="O27" s="27">
        <f t="shared" si="4"/>
        <v>0</v>
      </c>
      <c r="P27" s="24">
        <f t="shared" si="5"/>
        <v>0</v>
      </c>
      <c r="Q27" s="24">
        <f>(P27*(1/Hauptstelle!$J$52))+((L27/100)*Hauptstelle!$J$53)</f>
        <v>0</v>
      </c>
      <c r="R27" s="28">
        <f t="shared" si="6"/>
        <v>0</v>
      </c>
      <c r="S27" s="29">
        <f>R27/Hauptstelle!$R$47</f>
        <v>0</v>
      </c>
      <c r="T27" s="28">
        <f t="shared" si="7"/>
        <v>0</v>
      </c>
      <c r="U27" s="29">
        <f>T27/Hauptstelle!$T$47</f>
        <v>0</v>
      </c>
      <c r="V27" s="29">
        <f t="shared" si="8"/>
        <v>0</v>
      </c>
      <c r="W27" s="16">
        <f t="shared" si="9"/>
        <v>0</v>
      </c>
    </row>
    <row r="28" spans="1:23" ht="9">
      <c r="A28" s="16" t="s">
        <v>38</v>
      </c>
      <c r="B28" s="30">
        <v>28</v>
      </c>
      <c r="C28" s="30"/>
      <c r="D28" s="47">
        <f>C28/Hauptstelle!$E$50*100</f>
        <v>0</v>
      </c>
      <c r="E28" s="30"/>
      <c r="F28" s="47">
        <f>E28/Hauptstelle!$E$50*100</f>
        <v>0</v>
      </c>
      <c r="G28" s="19">
        <v>16.33</v>
      </c>
      <c r="H28" s="20" t="e">
        <f t="shared" si="0"/>
        <v>#DIV/0!</v>
      </c>
      <c r="I28" s="21" t="e">
        <f t="shared" si="1"/>
        <v>#DIV/0!</v>
      </c>
      <c r="J28" s="22">
        <v>30</v>
      </c>
      <c r="K28" s="23">
        <f t="shared" si="10"/>
        <v>8.516666666666667</v>
      </c>
      <c r="L28" s="24" t="str">
        <f t="shared" si="2"/>
        <v>0</v>
      </c>
      <c r="M28" s="25">
        <f t="shared" si="3"/>
        <v>0</v>
      </c>
      <c r="N28" s="26">
        <f>ROUND(V28*Hauptstelle!$J$54,Hauptstelle!W51)</f>
        <v>0</v>
      </c>
      <c r="O28" s="27">
        <f t="shared" si="4"/>
        <v>0</v>
      </c>
      <c r="P28" s="24">
        <f t="shared" si="5"/>
        <v>0</v>
      </c>
      <c r="Q28" s="24">
        <f>(P28*(1/Hauptstelle!$J$52))+((L28/100)*Hauptstelle!$J$53)</f>
        <v>0</v>
      </c>
      <c r="R28" s="28">
        <f t="shared" si="6"/>
        <v>0</v>
      </c>
      <c r="S28" s="29">
        <f>R28/Hauptstelle!$R$47</f>
        <v>0</v>
      </c>
      <c r="T28" s="28">
        <f t="shared" si="7"/>
        <v>0</v>
      </c>
      <c r="U28" s="29">
        <f>T28/Hauptstelle!$T$47</f>
        <v>0</v>
      </c>
      <c r="V28" s="29">
        <f t="shared" si="8"/>
        <v>0</v>
      </c>
      <c r="W28" s="16">
        <f t="shared" si="9"/>
        <v>0</v>
      </c>
    </row>
    <row r="29" spans="1:23" ht="9">
      <c r="A29" s="16" t="s">
        <v>39</v>
      </c>
      <c r="B29" s="30">
        <v>28</v>
      </c>
      <c r="C29" s="30"/>
      <c r="D29" s="47">
        <f>C29/Hauptstelle!$E$50*100</f>
        <v>0</v>
      </c>
      <c r="E29" s="30"/>
      <c r="F29" s="47">
        <f>E29/Hauptstelle!$E$50*100</f>
        <v>0</v>
      </c>
      <c r="G29" s="19">
        <v>16.33</v>
      </c>
      <c r="H29" s="20" t="e">
        <f t="shared" si="0"/>
        <v>#DIV/0!</v>
      </c>
      <c r="I29" s="21" t="e">
        <f t="shared" si="1"/>
        <v>#DIV/0!</v>
      </c>
      <c r="J29" s="22">
        <v>30</v>
      </c>
      <c r="K29" s="23">
        <f t="shared" si="10"/>
        <v>8.516666666666667</v>
      </c>
      <c r="L29" s="24" t="str">
        <f t="shared" si="2"/>
        <v>0</v>
      </c>
      <c r="M29" s="25">
        <f t="shared" si="3"/>
        <v>0</v>
      </c>
      <c r="N29" s="26">
        <f>ROUND(V29*Hauptstelle!$J$54,Hauptstelle!W51)</f>
        <v>0</v>
      </c>
      <c r="O29" s="27">
        <f t="shared" si="4"/>
        <v>0</v>
      </c>
      <c r="P29" s="24">
        <f t="shared" si="5"/>
        <v>0</v>
      </c>
      <c r="Q29" s="24">
        <f>(P29*(1/Hauptstelle!$J$52))+((L29/100)*Hauptstelle!$J$53)</f>
        <v>0</v>
      </c>
      <c r="R29" s="28">
        <f t="shared" si="6"/>
        <v>0</v>
      </c>
      <c r="S29" s="29">
        <f>R29/Hauptstelle!$R$47</f>
        <v>0</v>
      </c>
      <c r="T29" s="28">
        <f t="shared" si="7"/>
        <v>0</v>
      </c>
      <c r="U29" s="29">
        <f>T29/Hauptstelle!$T$47</f>
        <v>0</v>
      </c>
      <c r="V29" s="29">
        <f t="shared" si="8"/>
        <v>0</v>
      </c>
      <c r="W29" s="16">
        <f t="shared" si="9"/>
        <v>0</v>
      </c>
    </row>
    <row r="30" spans="1:23" ht="9">
      <c r="A30" s="16" t="s">
        <v>40</v>
      </c>
      <c r="B30" s="30">
        <v>28</v>
      </c>
      <c r="C30" s="30"/>
      <c r="D30" s="47">
        <f>C30/Hauptstelle!$E$50*100</f>
        <v>0</v>
      </c>
      <c r="E30" s="30"/>
      <c r="F30" s="47">
        <f>E30/Hauptstelle!$E$50*100</f>
        <v>0</v>
      </c>
      <c r="G30" s="19">
        <v>16.33</v>
      </c>
      <c r="H30" s="20" t="e">
        <f t="shared" si="0"/>
        <v>#DIV/0!</v>
      </c>
      <c r="I30" s="21" t="e">
        <f t="shared" si="1"/>
        <v>#DIV/0!</v>
      </c>
      <c r="J30" s="22">
        <v>30</v>
      </c>
      <c r="K30" s="23">
        <f t="shared" si="10"/>
        <v>8.516666666666667</v>
      </c>
      <c r="L30" s="24" t="str">
        <f t="shared" si="2"/>
        <v>0</v>
      </c>
      <c r="M30" s="25">
        <f t="shared" si="3"/>
        <v>0</v>
      </c>
      <c r="N30" s="26">
        <f>ROUND(V30*Hauptstelle!$J$54,Hauptstelle!W51)</f>
        <v>0</v>
      </c>
      <c r="O30" s="27">
        <f t="shared" si="4"/>
        <v>0</v>
      </c>
      <c r="P30" s="24">
        <f t="shared" si="5"/>
        <v>0</v>
      </c>
      <c r="Q30" s="24">
        <f>(P30*(1/Hauptstelle!$J$52))+((L30/100)*Hauptstelle!$J$53)</f>
        <v>0</v>
      </c>
      <c r="R30" s="28">
        <f t="shared" si="6"/>
        <v>0</v>
      </c>
      <c r="S30" s="29">
        <f>R30/Hauptstelle!$R$47</f>
        <v>0</v>
      </c>
      <c r="T30" s="28">
        <f t="shared" si="7"/>
        <v>0</v>
      </c>
      <c r="U30" s="29">
        <f>T30/Hauptstelle!$T$47</f>
        <v>0</v>
      </c>
      <c r="V30" s="29">
        <f t="shared" si="8"/>
        <v>0</v>
      </c>
      <c r="W30" s="16">
        <f t="shared" si="9"/>
        <v>0</v>
      </c>
    </row>
    <row r="31" spans="1:23" ht="9">
      <c r="A31" s="16" t="s">
        <v>41</v>
      </c>
      <c r="B31" s="30">
        <v>28</v>
      </c>
      <c r="C31" s="30"/>
      <c r="D31" s="47">
        <f>C31/Hauptstelle!$E$50*100</f>
        <v>0</v>
      </c>
      <c r="E31" s="30"/>
      <c r="F31" s="47">
        <f>E31/Hauptstelle!$E$50*100</f>
        <v>0</v>
      </c>
      <c r="G31" s="19">
        <v>16.33</v>
      </c>
      <c r="H31" s="20" t="e">
        <f t="shared" si="0"/>
        <v>#DIV/0!</v>
      </c>
      <c r="I31" s="21" t="e">
        <f t="shared" si="1"/>
        <v>#DIV/0!</v>
      </c>
      <c r="J31" s="22">
        <v>30</v>
      </c>
      <c r="K31" s="23">
        <f t="shared" si="10"/>
        <v>8.516666666666667</v>
      </c>
      <c r="L31" s="24" t="str">
        <f t="shared" si="2"/>
        <v>0</v>
      </c>
      <c r="M31" s="25">
        <f t="shared" si="3"/>
        <v>0</v>
      </c>
      <c r="N31" s="26">
        <f>ROUND(V31*Hauptstelle!$J$54,Hauptstelle!W51)</f>
        <v>0</v>
      </c>
      <c r="O31" s="27">
        <f t="shared" si="4"/>
        <v>0</v>
      </c>
      <c r="P31" s="24">
        <f t="shared" si="5"/>
        <v>0</v>
      </c>
      <c r="Q31" s="24">
        <f>(P31*(1/Hauptstelle!$J$52))+((L31/100)*Hauptstelle!$J$53)</f>
        <v>0</v>
      </c>
      <c r="R31" s="28">
        <f t="shared" si="6"/>
        <v>0</v>
      </c>
      <c r="S31" s="29">
        <f>R31/Hauptstelle!$R$47</f>
        <v>0</v>
      </c>
      <c r="T31" s="28">
        <f t="shared" si="7"/>
        <v>0</v>
      </c>
      <c r="U31" s="29">
        <f>T31/Hauptstelle!$T$47</f>
        <v>0</v>
      </c>
      <c r="V31" s="29">
        <f t="shared" si="8"/>
        <v>0</v>
      </c>
      <c r="W31" s="16">
        <f t="shared" si="9"/>
        <v>0</v>
      </c>
    </row>
    <row r="32" spans="1:23" ht="9">
      <c r="A32" s="16" t="s">
        <v>42</v>
      </c>
      <c r="B32" s="30">
        <v>28</v>
      </c>
      <c r="C32" s="30"/>
      <c r="D32" s="47">
        <f>C32/Hauptstelle!$E$50*100</f>
        <v>0</v>
      </c>
      <c r="E32" s="30"/>
      <c r="F32" s="47">
        <f>E32/Hauptstelle!$E$50*100</f>
        <v>0</v>
      </c>
      <c r="G32" s="19">
        <v>16.33</v>
      </c>
      <c r="H32" s="20" t="e">
        <f t="shared" si="0"/>
        <v>#DIV/0!</v>
      </c>
      <c r="I32" s="21" t="e">
        <f t="shared" si="1"/>
        <v>#DIV/0!</v>
      </c>
      <c r="J32" s="22">
        <v>30</v>
      </c>
      <c r="K32" s="23">
        <f t="shared" si="10"/>
        <v>8.516666666666667</v>
      </c>
      <c r="L32" s="24" t="str">
        <f t="shared" si="2"/>
        <v>0</v>
      </c>
      <c r="M32" s="25">
        <f t="shared" si="3"/>
        <v>0</v>
      </c>
      <c r="N32" s="26">
        <f>ROUND(V32*Hauptstelle!$J$54,Hauptstelle!W51)</f>
        <v>0</v>
      </c>
      <c r="O32" s="27">
        <f t="shared" si="4"/>
        <v>0</v>
      </c>
      <c r="P32" s="24">
        <f t="shared" si="5"/>
        <v>0</v>
      </c>
      <c r="Q32" s="24">
        <f>(P32*(1/Hauptstelle!$J$52))+((L32/100)*Hauptstelle!$J$53)</f>
        <v>0</v>
      </c>
      <c r="R32" s="28">
        <f t="shared" si="6"/>
        <v>0</v>
      </c>
      <c r="S32" s="29">
        <f>R32/Hauptstelle!$R$47</f>
        <v>0</v>
      </c>
      <c r="T32" s="28">
        <f t="shared" si="7"/>
        <v>0</v>
      </c>
      <c r="U32" s="29">
        <f>T32/Hauptstelle!$T$47</f>
        <v>0</v>
      </c>
      <c r="V32" s="29">
        <f t="shared" si="8"/>
        <v>0</v>
      </c>
      <c r="W32" s="16">
        <f t="shared" si="9"/>
        <v>0</v>
      </c>
    </row>
    <row r="33" spans="1:23" ht="9">
      <c r="A33" s="16" t="s">
        <v>43</v>
      </c>
      <c r="B33" s="30">
        <v>28</v>
      </c>
      <c r="C33" s="30"/>
      <c r="D33" s="47">
        <f>C33/Hauptstelle!$E$50*100</f>
        <v>0</v>
      </c>
      <c r="E33" s="30"/>
      <c r="F33" s="47">
        <f>E33/Hauptstelle!$E$50*100</f>
        <v>0</v>
      </c>
      <c r="G33" s="19">
        <v>16.33</v>
      </c>
      <c r="H33" s="20" t="e">
        <f t="shared" si="0"/>
        <v>#DIV/0!</v>
      </c>
      <c r="I33" s="21" t="e">
        <f t="shared" si="1"/>
        <v>#DIV/0!</v>
      </c>
      <c r="J33" s="22">
        <v>30</v>
      </c>
      <c r="K33" s="23">
        <f t="shared" si="10"/>
        <v>8.516666666666667</v>
      </c>
      <c r="L33" s="24" t="str">
        <f t="shared" si="2"/>
        <v>0</v>
      </c>
      <c r="M33" s="25">
        <f t="shared" si="3"/>
        <v>0</v>
      </c>
      <c r="N33" s="26">
        <f>ROUND(V33*Hauptstelle!$J$54,Hauptstelle!W51)</f>
        <v>0</v>
      </c>
      <c r="O33" s="27">
        <f t="shared" si="4"/>
        <v>0</v>
      </c>
      <c r="P33" s="24">
        <f t="shared" si="5"/>
        <v>0</v>
      </c>
      <c r="Q33" s="24">
        <f>(P33*(1/Hauptstelle!$J$52))+((L33/100)*Hauptstelle!$J$53)</f>
        <v>0</v>
      </c>
      <c r="R33" s="28">
        <f t="shared" si="6"/>
        <v>0</v>
      </c>
      <c r="S33" s="29">
        <f>R33/Hauptstelle!$R$47</f>
        <v>0</v>
      </c>
      <c r="T33" s="28">
        <f t="shared" si="7"/>
        <v>0</v>
      </c>
      <c r="U33" s="29">
        <f>T33/Hauptstelle!$T$47</f>
        <v>0</v>
      </c>
      <c r="V33" s="29">
        <f t="shared" si="8"/>
        <v>0</v>
      </c>
      <c r="W33" s="16">
        <f t="shared" si="9"/>
        <v>0</v>
      </c>
    </row>
    <row r="34" spans="1:23" ht="9">
      <c r="A34" s="16" t="s">
        <v>44</v>
      </c>
      <c r="B34" s="30">
        <v>28</v>
      </c>
      <c r="C34" s="30"/>
      <c r="D34" s="47">
        <f>C34/Hauptstelle!$E$50*100</f>
        <v>0</v>
      </c>
      <c r="E34" s="30"/>
      <c r="F34" s="47">
        <f>E34/Hauptstelle!$E$50*100</f>
        <v>0</v>
      </c>
      <c r="G34" s="19">
        <v>16.33</v>
      </c>
      <c r="H34" s="20" t="e">
        <f t="shared" si="0"/>
        <v>#DIV/0!</v>
      </c>
      <c r="I34" s="21" t="e">
        <f t="shared" si="1"/>
        <v>#DIV/0!</v>
      </c>
      <c r="J34" s="22">
        <v>30</v>
      </c>
      <c r="K34" s="23">
        <f t="shared" si="10"/>
        <v>8.516666666666667</v>
      </c>
      <c r="L34" s="24" t="str">
        <f t="shared" si="2"/>
        <v>0</v>
      </c>
      <c r="M34" s="25">
        <f t="shared" si="3"/>
        <v>0</v>
      </c>
      <c r="N34" s="26">
        <f>ROUND(V34*Hauptstelle!$J$54,Hauptstelle!W51)</f>
        <v>0</v>
      </c>
      <c r="O34" s="27">
        <f t="shared" si="4"/>
        <v>0</v>
      </c>
      <c r="P34" s="24">
        <f t="shared" si="5"/>
        <v>0</v>
      </c>
      <c r="Q34" s="24">
        <f>(P34*(1/Hauptstelle!$J$52))+((L34/100)*Hauptstelle!$J$53)</f>
        <v>0</v>
      </c>
      <c r="R34" s="28">
        <f t="shared" si="6"/>
        <v>0</v>
      </c>
      <c r="S34" s="29">
        <f>R34/Hauptstelle!$R$47</f>
        <v>0</v>
      </c>
      <c r="T34" s="28">
        <f t="shared" si="7"/>
        <v>0</v>
      </c>
      <c r="U34" s="29">
        <f>T34/Hauptstelle!$T$47</f>
        <v>0</v>
      </c>
      <c r="V34" s="29">
        <f t="shared" si="8"/>
        <v>0</v>
      </c>
      <c r="W34" s="16">
        <f t="shared" si="9"/>
        <v>0</v>
      </c>
    </row>
    <row r="35" spans="1:23" ht="9">
      <c r="A35" s="16" t="s">
        <v>45</v>
      </c>
      <c r="B35" s="30">
        <v>28</v>
      </c>
      <c r="C35" s="30"/>
      <c r="D35" s="47">
        <f>C35/Hauptstelle!$E$50*100</f>
        <v>0</v>
      </c>
      <c r="E35" s="30"/>
      <c r="F35" s="47">
        <f>E35/Hauptstelle!$E$50*100</f>
        <v>0</v>
      </c>
      <c r="G35" s="19">
        <v>16.33</v>
      </c>
      <c r="H35" s="20" t="e">
        <f t="shared" si="0"/>
        <v>#DIV/0!</v>
      </c>
      <c r="I35" s="21" t="e">
        <f t="shared" si="1"/>
        <v>#DIV/0!</v>
      </c>
      <c r="J35" s="22">
        <v>30</v>
      </c>
      <c r="K35" s="23">
        <f t="shared" si="10"/>
        <v>8.516666666666667</v>
      </c>
      <c r="L35" s="24" t="str">
        <f t="shared" si="2"/>
        <v>0</v>
      </c>
      <c r="M35" s="25">
        <f t="shared" si="3"/>
        <v>0</v>
      </c>
      <c r="N35" s="26">
        <f>ROUND(V35*Hauptstelle!$J$54,Hauptstelle!W51)</f>
        <v>0</v>
      </c>
      <c r="O35" s="27">
        <f t="shared" si="4"/>
        <v>0</v>
      </c>
      <c r="P35" s="24">
        <f t="shared" si="5"/>
        <v>0</v>
      </c>
      <c r="Q35" s="24">
        <f>(P35*(1/Hauptstelle!$J$52))+((L35/100)*Hauptstelle!$J$53)</f>
        <v>0</v>
      </c>
      <c r="R35" s="28">
        <f t="shared" si="6"/>
        <v>0</v>
      </c>
      <c r="S35" s="29">
        <f>R35/Hauptstelle!$R$47</f>
        <v>0</v>
      </c>
      <c r="T35" s="28">
        <f t="shared" si="7"/>
        <v>0</v>
      </c>
      <c r="U35" s="29">
        <f>T35/Hauptstelle!$T$47</f>
        <v>0</v>
      </c>
      <c r="V35" s="29">
        <f t="shared" si="8"/>
        <v>0</v>
      </c>
      <c r="W35" s="16">
        <f t="shared" si="9"/>
        <v>0</v>
      </c>
    </row>
    <row r="36" spans="1:23" ht="9">
      <c r="A36" s="16" t="s">
        <v>46</v>
      </c>
      <c r="B36" s="30">
        <v>28</v>
      </c>
      <c r="C36" s="30"/>
      <c r="D36" s="47">
        <f>C36/Hauptstelle!$E$50*100</f>
        <v>0</v>
      </c>
      <c r="E36" s="30"/>
      <c r="F36" s="47">
        <f>E36/Hauptstelle!$E$50*100</f>
        <v>0</v>
      </c>
      <c r="G36" s="19">
        <v>16.33</v>
      </c>
      <c r="H36" s="20" t="e">
        <f t="shared" si="0"/>
        <v>#DIV/0!</v>
      </c>
      <c r="I36" s="21" t="e">
        <f t="shared" si="1"/>
        <v>#DIV/0!</v>
      </c>
      <c r="J36" s="22">
        <v>30</v>
      </c>
      <c r="K36" s="23">
        <f t="shared" si="10"/>
        <v>8.516666666666667</v>
      </c>
      <c r="L36" s="24" t="str">
        <f t="shared" si="2"/>
        <v>0</v>
      </c>
      <c r="M36" s="25">
        <f t="shared" si="3"/>
        <v>0</v>
      </c>
      <c r="N36" s="26">
        <f>ROUND(V36*Hauptstelle!$J$54,Hauptstelle!W51)</f>
        <v>0</v>
      </c>
      <c r="O36" s="27">
        <f t="shared" si="4"/>
        <v>0</v>
      </c>
      <c r="P36" s="24">
        <f t="shared" si="5"/>
        <v>0</v>
      </c>
      <c r="Q36" s="24">
        <f>(P36*(1/Hauptstelle!$J$52))+((L36/100)*Hauptstelle!$J$53)</f>
        <v>0</v>
      </c>
      <c r="R36" s="28">
        <f t="shared" si="6"/>
        <v>0</v>
      </c>
      <c r="S36" s="29">
        <f>R36/Hauptstelle!$R$47</f>
        <v>0</v>
      </c>
      <c r="T36" s="28">
        <f t="shared" si="7"/>
        <v>0</v>
      </c>
      <c r="U36" s="29">
        <f>T36/Hauptstelle!$T$47</f>
        <v>0</v>
      </c>
      <c r="V36" s="29">
        <f t="shared" si="8"/>
        <v>0</v>
      </c>
      <c r="W36" s="16">
        <f t="shared" si="9"/>
        <v>0</v>
      </c>
    </row>
    <row r="37" spans="1:23" ht="9">
      <c r="A37" s="32" t="s">
        <v>7</v>
      </c>
      <c r="B37" s="32">
        <f>IF(E37=0,SUM(B2:B36)/35,W37/E37)</f>
        <v>28.2</v>
      </c>
      <c r="C37" s="32">
        <f>SUM(C2:C36)</f>
        <v>0</v>
      </c>
      <c r="D37" s="32"/>
      <c r="E37" s="32">
        <f>SUM(E2:E36)</f>
        <v>0</v>
      </c>
      <c r="F37" s="32"/>
      <c r="G37" s="94"/>
      <c r="H37" s="34" t="e">
        <f>E37/C37</f>
        <v>#DIV/0!</v>
      </c>
      <c r="I37" s="95" t="e">
        <f t="shared" si="1"/>
        <v>#DIV/0!</v>
      </c>
      <c r="J37" s="96"/>
      <c r="K37" s="96"/>
      <c r="L37" s="32">
        <f>SUM(L2:L36)</f>
        <v>0</v>
      </c>
      <c r="M37" s="97"/>
      <c r="N37" s="38">
        <f>SUM(N2:N36)</f>
        <v>0</v>
      </c>
      <c r="O37" s="39">
        <f>SUM(O2:O36)</f>
        <v>0</v>
      </c>
      <c r="P37" s="40"/>
      <c r="Q37" s="41">
        <f>SUM(P2:P36)</f>
        <v>0</v>
      </c>
      <c r="R37" s="42">
        <f>SUM(R2:R36)</f>
        <v>0</v>
      </c>
      <c r="S37" s="43"/>
      <c r="T37" s="42">
        <f>SUM(T2:T36)</f>
        <v>0</v>
      </c>
      <c r="U37" s="43"/>
      <c r="V37" s="43"/>
      <c r="W37" s="16">
        <f>SUM(W2:W36)</f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</cp:lastModifiedBy>
  <cp:lastPrinted>2002-04-14T17:38:56Z</cp:lastPrinted>
  <dcterms:created xsi:type="dcterms:W3CDTF">2002-03-16T14:05:04Z</dcterms:created>
  <dcterms:modified xsi:type="dcterms:W3CDTF">2002-09-06T09:18:34Z</dcterms:modified>
  <cp:category/>
  <cp:version/>
  <cp:contentType/>
  <cp:contentStatus/>
</cp:coreProperties>
</file>